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0490" windowHeight="7770" tabRatio="941"/>
  </bookViews>
  <sheets>
    <sheet name="katsayi" sheetId="20" r:id="rId1"/>
    <sheet name="GÜNDÜZ" sheetId="13" r:id="rId2"/>
    <sheet name="GÜNDÜZ Y.LİSANS" sheetId="12" r:id="rId3"/>
    <sheet name="GÜNDÜZ DOKTORA" sheetId="14" r:id="rId4"/>
    <sheet name="GECE" sheetId="15" r:id="rId5"/>
    <sheet name="%25 ARTIRIMLI GÜNDÜZ" sheetId="18" r:id="rId6"/>
    <sheet name="%25 ARTIRIMLI GECE" sheetId="19" r:id="rId7"/>
    <sheet name="DYK HAFTAİÇİ" sheetId="17" r:id="rId8"/>
    <sheet name="DYK HAFTA SONU" sheetId="16" r:id="rId9"/>
  </sheets>
  <definedNames>
    <definedName name="_xlnm.Print_Area" localSheetId="6">'%25 ARTIRIMLI GECE'!$A$1:$N$54</definedName>
    <definedName name="_xlnm.Print_Area" localSheetId="5">'%25 ARTIRIMLI GÜNDÜZ'!$A$1:$N$53</definedName>
    <definedName name="_xlnm.Print_Area" localSheetId="8">'DYK HAFTA SONU'!$A$1:$N$52</definedName>
    <definedName name="_xlnm.Print_Area" localSheetId="7">'DYK HAFTAİÇİ'!$A$1:$N$54</definedName>
    <definedName name="_xlnm.Print_Area" localSheetId="4">GECE!$A$1:$N$53</definedName>
    <definedName name="_xlnm.Print_Area" localSheetId="1">GÜNDÜZ!$A$1:$N$53</definedName>
    <definedName name="_xlnm.Print_Area" localSheetId="3">'GÜNDÜZ DOKTORA'!$A$1:$N$53</definedName>
    <definedName name="_xlnm.Print_Area" localSheetId="2">'GÜNDÜZ Y.LİSANS'!$A$1:$N$53</definedName>
    <definedName name="_xlnm.Print_Area" localSheetId="0">katsayi!#REF!</definedName>
  </definedNames>
  <calcPr calcId="144525"/>
</workbook>
</file>

<file path=xl/calcChain.xml><?xml version="1.0" encoding="utf-8"?>
<calcChain xmlns="http://schemas.openxmlformats.org/spreadsheetml/2006/main">
  <c r="J44" i="17" l="1"/>
  <c r="E39" i="16"/>
  <c r="E40" i="17"/>
  <c r="E40" i="19"/>
  <c r="E40" i="18"/>
  <c r="E39" i="15"/>
  <c r="E39" i="14"/>
  <c r="E39" i="12"/>
  <c r="E39" i="13"/>
  <c r="J12" i="16"/>
  <c r="E12" i="16"/>
  <c r="J12" i="17"/>
  <c r="E12" i="17"/>
  <c r="J12" i="19"/>
  <c r="E12" i="19"/>
  <c r="J12" i="18"/>
  <c r="E12" i="18"/>
  <c r="J12" i="15"/>
  <c r="E12" i="15"/>
  <c r="J12" i="14"/>
  <c r="E12" i="14"/>
  <c r="J12" i="12"/>
  <c r="E12" i="12"/>
  <c r="J12" i="13"/>
  <c r="E12" i="13"/>
  <c r="B12" i="13"/>
  <c r="G12" i="16"/>
  <c r="B12" i="16"/>
  <c r="G12" i="17"/>
  <c r="B12" i="17"/>
  <c r="G12" i="19"/>
  <c r="B12" i="19"/>
  <c r="G12" i="18"/>
  <c r="B12" i="18"/>
  <c r="G12" i="15"/>
  <c r="B12" i="15"/>
  <c r="G12" i="14"/>
  <c r="B12" i="14"/>
  <c r="G12" i="12"/>
  <c r="B12" i="12"/>
  <c r="G12" i="13"/>
  <c r="B22" i="16" l="1"/>
  <c r="B23" i="17"/>
  <c r="B23" i="19"/>
  <c r="B23" i="18"/>
  <c r="B22" i="15"/>
  <c r="B22" i="14"/>
  <c r="B22" i="12"/>
  <c r="B22" i="13"/>
  <c r="K44" i="19" l="1"/>
  <c r="H15" i="19"/>
  <c r="H16" i="19" s="1"/>
  <c r="C15" i="19"/>
  <c r="C16" i="19" s="1"/>
  <c r="C17" i="19" s="1"/>
  <c r="D29" i="19" l="1"/>
  <c r="E29" i="19" s="1"/>
  <c r="C18" i="19"/>
  <c r="D34" i="19"/>
  <c r="E34" i="19" s="1"/>
  <c r="H18" i="19"/>
  <c r="H17" i="19"/>
  <c r="D28" i="19"/>
  <c r="E28" i="19" s="1"/>
  <c r="D24" i="19"/>
  <c r="G24" i="19" s="1"/>
  <c r="D32" i="19"/>
  <c r="G32" i="19" s="1"/>
  <c r="D27" i="19"/>
  <c r="D31" i="19"/>
  <c r="D35" i="19"/>
  <c r="D26" i="19"/>
  <c r="D30" i="19"/>
  <c r="D25" i="19"/>
  <c r="D33" i="19"/>
  <c r="G28" i="19" l="1"/>
  <c r="H28" i="19" s="1"/>
  <c r="I28" i="19" s="1"/>
  <c r="G29" i="19"/>
  <c r="G34" i="19"/>
  <c r="E32" i="19"/>
  <c r="H32" i="19" s="1"/>
  <c r="I32" i="19" s="1"/>
  <c r="E24" i="19"/>
  <c r="H24" i="19" s="1"/>
  <c r="I24" i="19" s="1"/>
  <c r="H29" i="19"/>
  <c r="I29" i="19" s="1"/>
  <c r="H34" i="19"/>
  <c r="I34" i="19" s="1"/>
  <c r="G27" i="19"/>
  <c r="E27" i="19"/>
  <c r="E26" i="19"/>
  <c r="G26" i="19"/>
  <c r="E25" i="19"/>
  <c r="G25" i="19"/>
  <c r="G35" i="19"/>
  <c r="E35" i="19"/>
  <c r="E33" i="19"/>
  <c r="G33" i="19"/>
  <c r="E30" i="19"/>
  <c r="G30" i="19"/>
  <c r="G31" i="19"/>
  <c r="E31" i="19"/>
  <c r="H30" i="19" l="1"/>
  <c r="I30" i="19" s="1"/>
  <c r="H35" i="19"/>
  <c r="I35" i="19" s="1"/>
  <c r="H31" i="19"/>
  <c r="I31" i="19" s="1"/>
  <c r="H33" i="19"/>
  <c r="I33" i="19" s="1"/>
  <c r="H25" i="19"/>
  <c r="I25" i="19" s="1"/>
  <c r="H26" i="19"/>
  <c r="I26" i="19" s="1"/>
  <c r="H27" i="19"/>
  <c r="I27" i="19" s="1"/>
  <c r="I36" i="19" l="1"/>
  <c r="I40" i="19" s="1"/>
  <c r="K44" i="18"/>
  <c r="H15" i="18"/>
  <c r="H16" i="18" s="1"/>
  <c r="D35" i="18" s="1"/>
  <c r="C15" i="18"/>
  <c r="C16" i="18" s="1"/>
  <c r="H18" i="18" l="1"/>
  <c r="H17" i="18"/>
  <c r="D26" i="18"/>
  <c r="G26" i="18" s="1"/>
  <c r="C18" i="18"/>
  <c r="C17" i="18"/>
  <c r="D30" i="18"/>
  <c r="E30" i="18" s="1"/>
  <c r="D33" i="18"/>
  <c r="E33" i="18" s="1"/>
  <c r="D32" i="18"/>
  <c r="E32" i="18" s="1"/>
  <c r="D34" i="18"/>
  <c r="E34" i="18" s="1"/>
  <c r="D25" i="18"/>
  <c r="E25" i="18" s="1"/>
  <c r="E35" i="18"/>
  <c r="G35" i="18"/>
  <c r="D29" i="18"/>
  <c r="D24" i="18"/>
  <c r="D28" i="18"/>
  <c r="D27" i="18"/>
  <c r="D31" i="18"/>
  <c r="G32" i="18" l="1"/>
  <c r="H32" i="18" s="1"/>
  <c r="I32" i="18" s="1"/>
  <c r="E26" i="18"/>
  <c r="H26" i="18" s="1"/>
  <c r="I26" i="18" s="1"/>
  <c r="G30" i="18"/>
  <c r="H30" i="18" s="1"/>
  <c r="I30" i="18" s="1"/>
  <c r="H35" i="18"/>
  <c r="I35" i="18" s="1"/>
  <c r="G33" i="18"/>
  <c r="H33" i="18" s="1"/>
  <c r="I33" i="18" s="1"/>
  <c r="G34" i="18"/>
  <c r="H34" i="18" s="1"/>
  <c r="I34" i="18" s="1"/>
  <c r="G25" i="18"/>
  <c r="H25" i="18" s="1"/>
  <c r="I25" i="18" s="1"/>
  <c r="E27" i="18"/>
  <c r="G27" i="18"/>
  <c r="G24" i="18"/>
  <c r="E24" i="18"/>
  <c r="E31" i="18"/>
  <c r="G31" i="18"/>
  <c r="G28" i="18"/>
  <c r="E28" i="18"/>
  <c r="E29" i="18"/>
  <c r="G29" i="18"/>
  <c r="H27" i="18" l="1"/>
  <c r="I27" i="18" s="1"/>
  <c r="H31" i="18"/>
  <c r="I31" i="18" s="1"/>
  <c r="H29" i="18"/>
  <c r="I29" i="18" s="1"/>
  <c r="H28" i="18"/>
  <c r="I28" i="18" s="1"/>
  <c r="H24" i="18"/>
  <c r="I24" i="18" s="1"/>
  <c r="I36" i="18" l="1"/>
  <c r="I40" i="18" s="1"/>
  <c r="H15" i="17"/>
  <c r="H16" i="17" s="1"/>
  <c r="C15" i="17"/>
  <c r="C16" i="17" s="1"/>
  <c r="H18" i="17" l="1"/>
  <c r="H17" i="17"/>
  <c r="D29" i="17"/>
  <c r="D27" i="17"/>
  <c r="D25" i="17"/>
  <c r="E25" i="17" s="1"/>
  <c r="C18" i="17"/>
  <c r="D28" i="17"/>
  <c r="D26" i="17"/>
  <c r="E26" i="17" s="1"/>
  <c r="D24" i="17"/>
  <c r="C17" i="17"/>
  <c r="D35" i="17"/>
  <c r="D33" i="17"/>
  <c r="D31" i="17"/>
  <c r="D34" i="17"/>
  <c r="G34" i="17" s="1"/>
  <c r="D32" i="17"/>
  <c r="D30" i="17"/>
  <c r="E29" i="17"/>
  <c r="G26" i="17"/>
  <c r="G29" i="17"/>
  <c r="G25" i="17" l="1"/>
  <c r="H25" i="17" s="1"/>
  <c r="I25" i="17" s="1"/>
  <c r="E34" i="17"/>
  <c r="H34" i="17" s="1"/>
  <c r="I34" i="17" s="1"/>
  <c r="H29" i="17"/>
  <c r="I29" i="17" s="1"/>
  <c r="H26" i="17"/>
  <c r="I26" i="17" s="1"/>
  <c r="G32" i="17"/>
  <c r="E32" i="17"/>
  <c r="E27" i="17"/>
  <c r="G27" i="17"/>
  <c r="E33" i="17"/>
  <c r="G33" i="17"/>
  <c r="G24" i="17"/>
  <c r="E24" i="17"/>
  <c r="G30" i="17"/>
  <c r="E30" i="17"/>
  <c r="G28" i="17"/>
  <c r="E28" i="17"/>
  <c r="E31" i="17"/>
  <c r="G31" i="17"/>
  <c r="E35" i="17"/>
  <c r="G35" i="17"/>
  <c r="H30" i="17" l="1"/>
  <c r="H27" i="17"/>
  <c r="I27" i="17" s="1"/>
  <c r="H31" i="17"/>
  <c r="I31" i="17" s="1"/>
  <c r="H35" i="17"/>
  <c r="I35" i="17" s="1"/>
  <c r="H33" i="17"/>
  <c r="I33" i="17" s="1"/>
  <c r="H32" i="17"/>
  <c r="H28" i="17"/>
  <c r="I28" i="17" s="1"/>
  <c r="H24" i="17"/>
  <c r="I24" i="17" s="1"/>
  <c r="I30" i="17"/>
  <c r="I32" i="17"/>
  <c r="I36" i="17" l="1"/>
  <c r="I40" i="17" s="1"/>
  <c r="K43" i="16"/>
  <c r="H15" i="16"/>
  <c r="H16" i="16" s="1"/>
  <c r="C15" i="16"/>
  <c r="C16" i="16" s="1"/>
  <c r="H18" i="16" l="1"/>
  <c r="H17" i="16"/>
  <c r="D34" i="16"/>
  <c r="C17" i="16"/>
  <c r="C18" i="16"/>
  <c r="D25" i="16"/>
  <c r="E25" i="16" s="1"/>
  <c r="D29" i="16"/>
  <c r="D32" i="16"/>
  <c r="D31" i="16"/>
  <c r="D33" i="16"/>
  <c r="G33" i="16" s="1"/>
  <c r="D28" i="16"/>
  <c r="D24" i="16"/>
  <c r="G24" i="16" s="1"/>
  <c r="E34" i="16"/>
  <c r="D23" i="16"/>
  <c r="D27" i="16"/>
  <c r="D26" i="16"/>
  <c r="D30" i="16"/>
  <c r="G32" i="16"/>
  <c r="G25" i="16" l="1"/>
  <c r="E29" i="16"/>
  <c r="G34" i="16"/>
  <c r="H34" i="16" s="1"/>
  <c r="I34" i="16" s="1"/>
  <c r="E33" i="16"/>
  <c r="H33" i="16" s="1"/>
  <c r="I33" i="16" s="1"/>
  <c r="E32" i="16"/>
  <c r="H32" i="16" s="1"/>
  <c r="I32" i="16" s="1"/>
  <c r="E28" i="16"/>
  <c r="H25" i="16"/>
  <c r="E24" i="16"/>
  <c r="H24" i="16" s="1"/>
  <c r="I24" i="16" s="1"/>
  <c r="G28" i="16"/>
  <c r="G29" i="16"/>
  <c r="I25" i="16"/>
  <c r="E31" i="16"/>
  <c r="G31" i="16"/>
  <c r="E26" i="16"/>
  <c r="G26" i="16"/>
  <c r="G27" i="16"/>
  <c r="E27" i="16"/>
  <c r="E30" i="16"/>
  <c r="G30" i="16"/>
  <c r="G23" i="16"/>
  <c r="E23" i="16"/>
  <c r="H30" i="16" l="1"/>
  <c r="I30" i="16" s="1"/>
  <c r="H31" i="16"/>
  <c r="H23" i="16"/>
  <c r="I23" i="16" s="1"/>
  <c r="H27" i="16"/>
  <c r="I27" i="16" s="1"/>
  <c r="H26" i="16"/>
  <c r="H29" i="16"/>
  <c r="I29" i="16" s="1"/>
  <c r="H28" i="16"/>
  <c r="I28" i="16" s="1"/>
  <c r="I31" i="16"/>
  <c r="I26" i="16"/>
  <c r="I35" i="16" l="1"/>
  <c r="I39" i="16" s="1"/>
  <c r="K43" i="15"/>
  <c r="H15" i="15"/>
  <c r="C15" i="15"/>
  <c r="H17" i="15" l="1"/>
  <c r="H16" i="15"/>
  <c r="D26" i="15"/>
  <c r="G26" i="15" s="1"/>
  <c r="C17" i="15"/>
  <c r="C16" i="15"/>
  <c r="D33" i="15"/>
  <c r="E33" i="15" s="1"/>
  <c r="D24" i="15"/>
  <c r="D23" i="15"/>
  <c r="D28" i="15"/>
  <c r="D25" i="15"/>
  <c r="E25" i="15" s="1"/>
  <c r="D32" i="15"/>
  <c r="D27" i="15"/>
  <c r="D31" i="15"/>
  <c r="D30" i="15"/>
  <c r="D34" i="15"/>
  <c r="D29" i="15"/>
  <c r="E26" i="15" l="1"/>
  <c r="E23" i="15"/>
  <c r="G23" i="15"/>
  <c r="G33" i="15"/>
  <c r="G25" i="15"/>
  <c r="H25" i="15" s="1"/>
  <c r="I25" i="15" s="1"/>
  <c r="H33" i="15"/>
  <c r="I33" i="15" s="1"/>
  <c r="H26" i="15"/>
  <c r="I26" i="15" s="1"/>
  <c r="G24" i="15"/>
  <c r="E24" i="15"/>
  <c r="G28" i="15"/>
  <c r="E28" i="15"/>
  <c r="E29" i="15"/>
  <c r="G29" i="15"/>
  <c r="G31" i="15"/>
  <c r="E31" i="15"/>
  <c r="E30" i="15"/>
  <c r="G30" i="15"/>
  <c r="E34" i="15"/>
  <c r="G34" i="15"/>
  <c r="G27" i="15"/>
  <c r="E27" i="15"/>
  <c r="E32" i="15"/>
  <c r="G32" i="15"/>
  <c r="H23" i="15" l="1"/>
  <c r="I23" i="15" s="1"/>
  <c r="H24" i="15"/>
  <c r="I24" i="15" s="1"/>
  <c r="H31" i="15"/>
  <c r="I31" i="15" s="1"/>
  <c r="H34" i="15"/>
  <c r="I34" i="15" s="1"/>
  <c r="H27" i="15"/>
  <c r="I27" i="15" s="1"/>
  <c r="H30" i="15"/>
  <c r="I30" i="15" s="1"/>
  <c r="H32" i="15"/>
  <c r="I32" i="15" s="1"/>
  <c r="H29" i="15"/>
  <c r="I29" i="15" s="1"/>
  <c r="H28" i="15"/>
  <c r="I28" i="15" s="1"/>
  <c r="I35" i="15" l="1"/>
  <c r="I39" i="15" s="1"/>
  <c r="K43" i="14"/>
  <c r="H15" i="14"/>
  <c r="H17" i="14" s="1"/>
  <c r="C15" i="14"/>
  <c r="C16" i="14" s="1"/>
  <c r="C17" i="14" l="1"/>
  <c r="D33" i="14"/>
  <c r="D29" i="14"/>
  <c r="D34" i="14"/>
  <c r="D30" i="14"/>
  <c r="D31" i="14"/>
  <c r="D32" i="14"/>
  <c r="H16" i="14"/>
  <c r="D27" i="14"/>
  <c r="D25" i="14" l="1"/>
  <c r="D28" i="14"/>
  <c r="D24" i="14"/>
  <c r="D26" i="14"/>
  <c r="G26" i="14" s="1"/>
  <c r="D23" i="14"/>
  <c r="E26" i="14"/>
  <c r="G31" i="14"/>
  <c r="E31" i="14"/>
  <c r="E33" i="14"/>
  <c r="G33" i="14"/>
  <c r="G27" i="14"/>
  <c r="E27" i="14"/>
  <c r="E32" i="14"/>
  <c r="G32" i="14"/>
  <c r="E29" i="14"/>
  <c r="G29" i="14"/>
  <c r="E34" i="14"/>
  <c r="G34" i="14"/>
  <c r="E30" i="14"/>
  <c r="G30" i="14"/>
  <c r="H30" i="14" l="1"/>
  <c r="I30" i="14" s="1"/>
  <c r="H26" i="14"/>
  <c r="I26" i="14" s="1"/>
  <c r="H27" i="14"/>
  <c r="I27" i="14" s="1"/>
  <c r="H31" i="14"/>
  <c r="I31" i="14" s="1"/>
  <c r="H29" i="14"/>
  <c r="I29" i="14" s="1"/>
  <c r="H34" i="14"/>
  <c r="I34" i="14" s="1"/>
  <c r="H32" i="14"/>
  <c r="I32" i="14" s="1"/>
  <c r="H33" i="14"/>
  <c r="I33" i="14" s="1"/>
  <c r="G25" i="14"/>
  <c r="E25" i="14"/>
  <c r="E28" i="14"/>
  <c r="G28" i="14"/>
  <c r="E24" i="14"/>
  <c r="G24" i="14"/>
  <c r="G23" i="14"/>
  <c r="E23" i="14"/>
  <c r="H28" i="14" l="1"/>
  <c r="I28" i="14" s="1"/>
  <c r="H23" i="14"/>
  <c r="I23" i="14" s="1"/>
  <c r="H24" i="14"/>
  <c r="I24" i="14" s="1"/>
  <c r="H25" i="14"/>
  <c r="I25" i="14" s="1"/>
  <c r="K43" i="13"/>
  <c r="H15" i="13"/>
  <c r="D33" i="13" s="1"/>
  <c r="C15" i="13"/>
  <c r="D25" i="13" s="1"/>
  <c r="I35" i="14" l="1"/>
  <c r="I39" i="14" s="1"/>
  <c r="D30" i="13"/>
  <c r="E30" i="13" s="1"/>
  <c r="H17" i="13"/>
  <c r="D34" i="13"/>
  <c r="E34" i="13" s="1"/>
  <c r="D31" i="13"/>
  <c r="G31" i="13" s="1"/>
  <c r="E33" i="13"/>
  <c r="G33" i="13"/>
  <c r="E25" i="13"/>
  <c r="G25" i="13"/>
  <c r="D23" i="13"/>
  <c r="D26" i="13"/>
  <c r="H16" i="13"/>
  <c r="D24" i="13"/>
  <c r="D28" i="13"/>
  <c r="E31" i="13"/>
  <c r="H31" i="13" s="1"/>
  <c r="I31" i="13" s="1"/>
  <c r="D32" i="13"/>
  <c r="C16" i="13"/>
  <c r="D27" i="13"/>
  <c r="C17" i="13"/>
  <c r="D29" i="13"/>
  <c r="G34" i="13" l="1"/>
  <c r="H34" i="13" s="1"/>
  <c r="I34" i="13" s="1"/>
  <c r="H25" i="13"/>
  <c r="I25" i="13" s="1"/>
  <c r="H33" i="13"/>
  <c r="I33" i="13" s="1"/>
  <c r="G30" i="13"/>
  <c r="H30" i="13" s="1"/>
  <c r="I30" i="13" s="1"/>
  <c r="E29" i="13"/>
  <c r="G29" i="13"/>
  <c r="E28" i="13"/>
  <c r="G28" i="13"/>
  <c r="G26" i="13"/>
  <c r="E26" i="13"/>
  <c r="G27" i="13"/>
  <c r="E27" i="13"/>
  <c r="E32" i="13"/>
  <c r="G32" i="13"/>
  <c r="E24" i="13"/>
  <c r="G24" i="13"/>
  <c r="G23" i="13"/>
  <c r="E23" i="13"/>
  <c r="H26" i="13" l="1"/>
  <c r="I26" i="13" s="1"/>
  <c r="H28" i="13"/>
  <c r="I28" i="13" s="1"/>
  <c r="H27" i="13"/>
  <c r="I27" i="13" s="1"/>
  <c r="H32" i="13"/>
  <c r="I32" i="13" s="1"/>
  <c r="H29" i="13"/>
  <c r="I29" i="13" s="1"/>
  <c r="H24" i="13"/>
  <c r="I24" i="13" s="1"/>
  <c r="H23" i="13"/>
  <c r="I23" i="13" s="1"/>
  <c r="I35" i="13" l="1"/>
  <c r="K43" i="12"/>
  <c r="H15" i="12"/>
  <c r="C15" i="12"/>
  <c r="I39" i="13" l="1"/>
  <c r="C16" i="12"/>
  <c r="C17" i="12"/>
  <c r="H16" i="12"/>
  <c r="H17" i="12"/>
  <c r="D26" i="12" l="1"/>
  <c r="G26" i="12" s="1"/>
  <c r="D25" i="12"/>
  <c r="G25" i="12" s="1"/>
  <c r="D27" i="12"/>
  <c r="E27" i="12" s="1"/>
  <c r="D23" i="12"/>
  <c r="G23" i="12" s="1"/>
  <c r="D28" i="12"/>
  <c r="E28" i="12" s="1"/>
  <c r="D24" i="12"/>
  <c r="G24" i="12" s="1"/>
  <c r="D33" i="12"/>
  <c r="G33" i="12" s="1"/>
  <c r="D31" i="12"/>
  <c r="E31" i="12" s="1"/>
  <c r="D29" i="12"/>
  <c r="G29" i="12" s="1"/>
  <c r="D32" i="12"/>
  <c r="E32" i="12" s="1"/>
  <c r="D30" i="12"/>
  <c r="E30" i="12" s="1"/>
  <c r="D34" i="12"/>
  <c r="G34" i="12" s="1"/>
  <c r="G28" i="12"/>
  <c r="G31" i="12" l="1"/>
  <c r="E23" i="12"/>
  <c r="G30" i="12"/>
  <c r="H30" i="12" s="1"/>
  <c r="I30" i="12" s="1"/>
  <c r="E34" i="12"/>
  <c r="H34" i="12" s="1"/>
  <c r="I34" i="12" s="1"/>
  <c r="G27" i="12"/>
  <c r="H27" i="12" s="1"/>
  <c r="I27" i="12" s="1"/>
  <c r="E29" i="12"/>
  <c r="H29" i="12" s="1"/>
  <c r="I29" i="12" s="1"/>
  <c r="E33" i="12"/>
  <c r="H33" i="12" s="1"/>
  <c r="I33" i="12" s="1"/>
  <c r="E25" i="12"/>
  <c r="H25" i="12" s="1"/>
  <c r="I25" i="12" s="1"/>
  <c r="E24" i="12"/>
  <c r="H24" i="12" s="1"/>
  <c r="I24" i="12" s="1"/>
  <c r="G32" i="12"/>
  <c r="H32" i="12" s="1"/>
  <c r="I32" i="12" s="1"/>
  <c r="E26" i="12"/>
  <c r="H26" i="12" s="1"/>
  <c r="I26" i="12" s="1"/>
  <c r="H23" i="12"/>
  <c r="I23" i="12" s="1"/>
  <c r="H31" i="12"/>
  <c r="I31" i="12" s="1"/>
  <c r="H28" i="12"/>
  <c r="I28" i="12" s="1"/>
  <c r="I35" i="12" l="1"/>
  <c r="I39" i="12" s="1"/>
</calcChain>
</file>

<file path=xl/sharedStrings.xml><?xml version="1.0" encoding="utf-8"?>
<sst xmlns="http://schemas.openxmlformats.org/spreadsheetml/2006/main" count="529" uniqueCount="109">
  <si>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</si>
  <si>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</si>
  <si>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</si>
  <si>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</si>
  <si>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</si>
  <si>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</si>
  <si>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</si>
  <si>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</si>
  <si>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</si>
  <si>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</si>
  <si>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</si>
  <si>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</si>
  <si>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</si>
  <si>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</si>
  <si>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</si>
  <si>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</si>
  <si>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Yanlış Hesaplanan Ek Ders Bilgileri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</si>
  <si>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</si>
  <si>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</si>
  <si>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</si>
  <si>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</si>
  <si>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</si>
  <si>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</si>
  <si>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</si>
  <si>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</si>
  <si>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</si>
  <si>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</si>
  <si>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</si>
  <si>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</si>
  <si>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</si>
  <si>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</si>
  <si>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</si>
  <si>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</si>
  <si>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</si>
  <si>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</si>
  <si>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</si>
  <si>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</si>
  <si>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</si>
  <si>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aylık katsayı çarpımından oluşan miktarla hesaplanmıştır.</t>
  </si>
  <si>
    <t>İade</t>
  </si>
  <si>
    <t xml:space="preserve"> Toplam Borç:         </t>
  </si>
  <si>
    <t>Lisans</t>
  </si>
  <si>
    <t>Öğretmen</t>
  </si>
  <si>
    <t>aaaaa</t>
  </si>
  <si>
    <t>xxxxxxx</t>
  </si>
  <si>
    <t>(Yüksek Lisans)</t>
  </si>
  <si>
    <t>(Doktora)</t>
  </si>
  <si>
    <t>(Gece Saati)</t>
  </si>
  <si>
    <t>aaaaaa</t>
  </si>
  <si>
    <t>xxxxxxxx</t>
  </si>
  <si>
    <t>Kurum Müdürü</t>
  </si>
  <si>
    <t>(DYK Haftasonu İade)</t>
  </si>
  <si>
    <t>xxxxx</t>
  </si>
  <si>
    <t>(DYK Haftaiçi İade)</t>
  </si>
  <si>
    <t>(Lisans %25 Artırımlı gündüz)</t>
  </si>
  <si>
    <t>%25 Gündüz</t>
  </si>
  <si>
    <t>İadesi Hesaplanan Ek Ders Bilgileri</t>
  </si>
  <si>
    <t>Ödenecek Tutar</t>
  </si>
  <si>
    <t xml:space="preserve"> Toplam Ödenen:         </t>
  </si>
  <si>
    <t>xxxxxx</t>
  </si>
  <si>
    <t>(Lisans %25 Artırımlı gece)</t>
  </si>
  <si>
    <t>Gece</t>
  </si>
  <si>
    <t>%25 Gece</t>
  </si>
  <si>
    <t>Y.Lisans</t>
  </si>
  <si>
    <t>*Gelir vergisi ek ders bordrosundan alına bilgilere göre %15, %20 ve %27 olarak hesaplanmıştır.</t>
  </si>
  <si>
    <t xml:space="preserve">*Lisansüstü öğrenim gören öğretmenlere ilave ek ders ücreti, Milli Eğitim Bakanlığına bağlı örgün ve yaygın eğitim kurumlarında görev yapan                                                                                                                                                    </t>
  </si>
  <si>
    <t xml:space="preserve"> öğretmenlerden yüksek lisans ve doktora yapmış olanlara, fiilen girdikleri dersler için ödenecek ek ders ücretleri sırasıyla %7 ve %20 artırımlı                                                                                                                                                      </t>
  </si>
  <si>
    <t xml:space="preserve">ödenir olarak hesaplanmıştır.        </t>
  </si>
  <si>
    <t>TL, borç hesaplanmıştır.</t>
  </si>
  <si>
    <t>………………………...Halk Eğitimi Merkezi</t>
  </si>
  <si>
    <t>Takviye Kursu Gündüz</t>
  </si>
  <si>
    <t>Takviye Kursu Gece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</si>
  <si>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</si>
  <si>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</si>
  <si>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</si>
  <si>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</si>
  <si>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</si>
  <si>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</si>
  <si>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</si>
  <si>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</si>
  <si>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</si>
  <si>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</si>
  <si>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</si>
  <si>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</si>
  <si>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</si>
  <si>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</si>
  <si>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</si>
  <si>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</si>
  <si>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</si>
  <si>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</si>
  <si>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OCAK AYI KATSAYISI</t>
  </si>
  <si>
    <t>TEMMUZ AYI KATSAYISI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</si>
  <si>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</si>
  <si>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</si>
  <si>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</si>
  <si>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</si>
  <si>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</si>
  <si>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</si>
  <si>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</si>
  <si>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</si>
  <si>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</si>
  <si>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</si>
  <si>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</si>
  <si>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</si>
  <si>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</si>
  <si>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Yukarıda belirtilen kişiye ait</t>
  </si>
  <si>
    <t xml:space="preserve"> yılı</t>
  </si>
  <si>
    <t>aralık ayına ait toplam</t>
  </si>
  <si>
    <r>
      <rPr>
        <b/>
        <sz val="16"/>
        <color theme="1"/>
        <rFont val="Calibri"/>
        <family val="2"/>
        <charset val="162"/>
        <scheme val="minor"/>
      </rPr>
      <t>EK DERS ÜCRETİ İADE BORDROSU</t>
    </r>
    <r>
      <rPr>
        <sz val="11"/>
        <color theme="1"/>
        <rFont val="Calibri"/>
        <family val="2"/>
        <charset val="162"/>
        <scheme val="minor"/>
      </rPr>
      <t xml:space="preserve">
- İlgili sayfalardaki E11 hücresinde bulunan yıl ile alt tabloda ayların bulunduğu satırlardaki ders saatleri işlenerek hesaplama yapılmaktadır.
- İşlem yapılmayan ayın ders sayısı ''0'' girilmelidir.
- Hesaplamada %15 vergi dilimi kullanılmış olup personele göre düzenleme yapılabilinir.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</si>
</sst>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"/>
    <numFmt numFmtId="171" formatCode="#,##0.000000"/>
    <numFmt numFmtId="175" formatCode="yyyy"/>
  </numFmts>
  <fonts count="17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2"/>
      <name val="Times New Roman TUR"/>
      <family val="1"/>
      <charset val="162"/>
    </font>
    <font>
      <sz val="12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0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7" xfId="0" applyNumberFormat="1" applyFont="1" applyFill="1" applyBorder="1" applyProtection="1">
      <protection hidden="1"/>
    </xf>
    <xf numFmtId="165" fontId="2" fillId="2" borderId="13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0" borderId="12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2" fontId="10" fillId="2" borderId="7" xfId="0" applyNumberFormat="1" applyFont="1" applyFill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0" fontId="10" fillId="2" borderId="7" xfId="0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Protection="1">
      <protection locked="0"/>
    </xf>
    <xf numFmtId="165" fontId="2" fillId="2" borderId="7" xfId="0" applyNumberFormat="1" applyFont="1" applyFill="1" applyBorder="1" applyAlignment="1" applyProtection="1">
      <alignment horizontal="left" vertical="center"/>
      <protection hidden="1"/>
    </xf>
    <xf numFmtId="165" fontId="2" fillId="2" borderId="13" xfId="0" applyNumberFormat="1" applyFont="1" applyFill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2" fontId="10" fillId="2" borderId="27" xfId="0" applyNumberFormat="1" applyFont="1" applyFill="1" applyBorder="1" applyProtection="1">
      <protection hidden="1"/>
    </xf>
    <xf numFmtId="1" fontId="10" fillId="2" borderId="27" xfId="0" applyNumberFormat="1" applyFont="1" applyFill="1" applyBorder="1" applyProtection="1">
      <protection locked="0"/>
    </xf>
    <xf numFmtId="2" fontId="10" fillId="0" borderId="27" xfId="0" applyNumberFormat="1" applyFont="1" applyBorder="1" applyProtection="1">
      <protection hidden="1"/>
    </xf>
    <xf numFmtId="0" fontId="10" fillId="2" borderId="28" xfId="0" applyFont="1" applyFill="1" applyBorder="1" applyProtection="1">
      <protection hidden="1"/>
    </xf>
    <xf numFmtId="0" fontId="10" fillId="2" borderId="29" xfId="0" applyFont="1" applyFill="1" applyBorder="1" applyProtection="1">
      <protection locked="0"/>
    </xf>
    <xf numFmtId="2" fontId="10" fillId="2" borderId="29" xfId="0" applyNumberFormat="1" applyFont="1" applyFill="1" applyBorder="1" applyProtection="1">
      <protection hidden="1"/>
    </xf>
    <xf numFmtId="1" fontId="10" fillId="2" borderId="29" xfId="0" applyNumberFormat="1" applyFont="1" applyFill="1" applyBorder="1" applyProtection="1">
      <protection locked="0"/>
    </xf>
    <xf numFmtId="2" fontId="10" fillId="0" borderId="29" xfId="0" applyNumberFormat="1" applyFont="1" applyBorder="1" applyProtection="1">
      <protection hidden="1"/>
    </xf>
    <xf numFmtId="2" fontId="10" fillId="0" borderId="30" xfId="0" applyNumberFormat="1" applyFont="1" applyBorder="1" applyProtection="1">
      <protection hidden="1"/>
    </xf>
    <xf numFmtId="0" fontId="10" fillId="2" borderId="31" xfId="0" applyFont="1" applyFill="1" applyBorder="1" applyProtection="1">
      <protection hidden="1"/>
    </xf>
    <xf numFmtId="2" fontId="10" fillId="0" borderId="32" xfId="0" applyNumberFormat="1" applyFont="1" applyBorder="1" applyProtection="1">
      <protection hidden="1"/>
    </xf>
    <xf numFmtId="0" fontId="10" fillId="2" borderId="33" xfId="0" applyFont="1" applyFill="1" applyBorder="1" applyProtection="1">
      <protection hidden="1"/>
    </xf>
    <xf numFmtId="0" fontId="10" fillId="2" borderId="34" xfId="0" applyFont="1" applyFill="1" applyBorder="1" applyProtection="1">
      <protection locked="0"/>
    </xf>
    <xf numFmtId="2" fontId="10" fillId="2" borderId="34" xfId="0" applyNumberFormat="1" applyFont="1" applyFill="1" applyBorder="1" applyProtection="1">
      <protection hidden="1"/>
    </xf>
    <xf numFmtId="1" fontId="10" fillId="2" borderId="34" xfId="0" applyNumberFormat="1" applyFont="1" applyFill="1" applyBorder="1" applyProtection="1">
      <protection locked="0"/>
    </xf>
    <xf numFmtId="2" fontId="10" fillId="0" borderId="34" xfId="0" applyNumberFormat="1" applyFont="1" applyBorder="1" applyProtection="1">
      <protection hidden="1"/>
    </xf>
    <xf numFmtId="2" fontId="10" fillId="0" borderId="35" xfId="0" applyNumberFormat="1" applyFont="1" applyBorder="1" applyProtection="1">
      <protection hidden="1"/>
    </xf>
    <xf numFmtId="165" fontId="2" fillId="2" borderId="16" xfId="0" applyNumberFormat="1" applyFont="1" applyFill="1" applyBorder="1" applyAlignment="1" applyProtection="1">
      <alignment horizontal="left" vertical="center"/>
      <protection hidden="1"/>
    </xf>
    <xf numFmtId="0" fontId="4" fillId="2" borderId="36" xfId="0" applyFont="1" applyFill="1" applyBorder="1" applyAlignment="1" applyProtection="1">
      <alignment horizontal="right"/>
      <protection hidden="1"/>
    </xf>
    <xf numFmtId="0" fontId="4" fillId="0" borderId="17" xfId="0" applyFont="1" applyBorder="1" applyAlignment="1" applyProtection="1">
      <alignment horizontal="right"/>
      <protection hidden="1"/>
    </xf>
    <xf numFmtId="165" fontId="2" fillId="2" borderId="7" xfId="0" applyNumberFormat="1" applyFont="1" applyFill="1" applyBorder="1" applyAlignment="1" applyProtection="1">
      <alignment horizontal="center"/>
      <protection hidden="1"/>
    </xf>
    <xf numFmtId="165" fontId="2" fillId="2" borderId="13" xfId="0" applyNumberFormat="1" applyFont="1" applyFill="1" applyBorder="1" applyAlignment="1" applyProtection="1">
      <alignment horizontal="center"/>
      <protection hidden="1"/>
    </xf>
    <xf numFmtId="165" fontId="2" fillId="3" borderId="7" xfId="0" applyNumberFormat="1" applyFont="1" applyFill="1" applyBorder="1" applyAlignment="1" applyProtection="1">
      <alignment horizontal="center"/>
      <protection hidden="1"/>
    </xf>
    <xf numFmtId="2" fontId="10" fillId="3" borderId="7" xfId="0" applyNumberFormat="1" applyFont="1" applyFill="1" applyBorder="1" applyProtection="1">
      <protection hidden="1"/>
    </xf>
    <xf numFmtId="165" fontId="2" fillId="3" borderId="13" xfId="0" applyNumberFormat="1" applyFont="1" applyFill="1" applyBorder="1" applyAlignment="1" applyProtection="1">
      <alignment horizontal="center"/>
      <protection hidden="1"/>
    </xf>
    <xf numFmtId="165" fontId="2" fillId="3" borderId="7" xfId="0" applyNumberFormat="1" applyFont="1" applyFill="1" applyBorder="1" applyAlignment="1" applyProtection="1">
      <alignment horizontal="left" vertical="center"/>
      <protection hidden="1"/>
    </xf>
    <xf numFmtId="165" fontId="2" fillId="3" borderId="11" xfId="0" applyNumberFormat="1" applyFont="1" applyFill="1" applyBorder="1" applyAlignment="1" applyProtection="1">
      <alignment horizontal="left" vertical="center"/>
      <protection hidden="1"/>
    </xf>
    <xf numFmtId="165" fontId="2" fillId="0" borderId="7" xfId="0" applyNumberFormat="1" applyFont="1" applyFill="1" applyBorder="1" applyAlignment="1" applyProtection="1">
      <alignment horizontal="center"/>
      <protection hidden="1"/>
    </xf>
    <xf numFmtId="2" fontId="10" fillId="0" borderId="7" xfId="0" applyNumberFormat="1" applyFont="1" applyFill="1" applyBorder="1" applyProtection="1">
      <protection hidden="1"/>
    </xf>
    <xf numFmtId="165" fontId="2" fillId="3" borderId="7" xfId="0" applyNumberFormat="1" applyFont="1" applyFill="1" applyBorder="1" applyProtection="1">
      <protection hidden="1"/>
    </xf>
    <xf numFmtId="2" fontId="10" fillId="3" borderId="29" xfId="0" applyNumberFormat="1" applyFont="1" applyFill="1" applyBorder="1" applyProtection="1">
      <protection hidden="1"/>
    </xf>
    <xf numFmtId="0" fontId="9" fillId="0" borderId="34" xfId="0" applyFont="1" applyBorder="1" applyAlignment="1" applyProtection="1">
      <alignment horizontal="center" vertical="center" wrapText="1"/>
      <protection hidden="1"/>
    </xf>
    <xf numFmtId="165" fontId="2" fillId="3" borderId="13" xfId="0" applyNumberFormat="1" applyFont="1" applyFill="1" applyBorder="1" applyProtection="1">
      <protection hidden="1"/>
    </xf>
    <xf numFmtId="0" fontId="7" fillId="0" borderId="0" xfId="0" applyFont="1" applyAlignment="1" applyProtection="1">
      <protection hidden="1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2" fontId="10" fillId="2" borderId="19" xfId="0" applyNumberFormat="1" applyFont="1" applyFill="1" applyBorder="1" applyAlignment="1" applyProtection="1">
      <alignment horizontal="center" vertical="center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/>
      <protection hidden="1"/>
    </xf>
    <xf numFmtId="164" fontId="2" fillId="3" borderId="3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37" xfId="0" applyFont="1" applyBorder="1" applyAlignment="1" applyProtection="1">
      <alignment horizontal="center" vertical="center" wrapText="1"/>
      <protection hidden="1"/>
    </xf>
    <xf numFmtId="171" fontId="13" fillId="3" borderId="22" xfId="1" applyNumberFormat="1" applyFont="1" applyFill="1" applyBorder="1" applyAlignment="1">
      <alignment horizontal="right" vertical="center"/>
    </xf>
    <xf numFmtId="171" fontId="13" fillId="3" borderId="39" xfId="1" applyNumberFormat="1" applyFont="1" applyFill="1" applyBorder="1" applyAlignment="1">
      <alignment horizontal="right" vertical="center"/>
    </xf>
    <xf numFmtId="0" fontId="0" fillId="3" borderId="39" xfId="0" applyFont="1" applyFill="1" applyBorder="1" applyProtection="1">
      <protection hidden="1"/>
    </xf>
    <xf numFmtId="175" fontId="0" fillId="0" borderId="0" xfId="0" applyNumberFormat="1" applyProtection="1">
      <protection hidden="1"/>
    </xf>
    <xf numFmtId="175" fontId="13" fillId="0" borderId="21" xfId="1" applyNumberFormat="1" applyFont="1" applyBorder="1" applyAlignment="1">
      <alignment horizontal="left" vertical="center"/>
    </xf>
    <xf numFmtId="175" fontId="13" fillId="0" borderId="7" xfId="1" applyNumberFormat="1" applyFont="1" applyBorder="1" applyAlignment="1">
      <alignment horizontal="left" vertical="center"/>
    </xf>
    <xf numFmtId="175" fontId="0" fillId="0" borderId="7" xfId="0" applyNumberFormat="1" applyFont="1" applyBorder="1" applyProtection="1">
      <protection hidden="1"/>
    </xf>
    <xf numFmtId="171" fontId="13" fillId="3" borderId="21" xfId="1" applyNumberFormat="1" applyFont="1" applyFill="1" applyBorder="1" applyAlignment="1">
      <alignment horizontal="center" vertical="center"/>
    </xf>
    <xf numFmtId="171" fontId="13" fillId="3" borderId="7" xfId="1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  <protection hidden="1"/>
    </xf>
    <xf numFmtId="0" fontId="0" fillId="3" borderId="7" xfId="0" applyFont="1" applyFill="1" applyBorder="1" applyAlignment="1" applyProtection="1">
      <alignment horizontal="center" vertical="center"/>
      <protection hidden="1"/>
    </xf>
    <xf numFmtId="0" fontId="0" fillId="3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49" fontId="13" fillId="0" borderId="20" xfId="1" applyNumberFormat="1" applyFont="1" applyBorder="1" applyAlignment="1">
      <alignment horizontal="left" vertical="center"/>
    </xf>
    <xf numFmtId="49" fontId="13" fillId="0" borderId="38" xfId="1" applyNumberFormat="1" applyFont="1" applyBorder="1" applyAlignment="1">
      <alignment horizontal="left" vertical="center"/>
    </xf>
    <xf numFmtId="49" fontId="2" fillId="2" borderId="18" xfId="0" applyNumberFormat="1" applyFont="1" applyFill="1" applyBorder="1" applyAlignment="1" applyProtection="1">
      <alignment horizontal="left"/>
      <protection hidden="1"/>
    </xf>
    <xf numFmtId="49" fontId="11" fillId="0" borderId="42" xfId="0" applyNumberFormat="1" applyFont="1" applyBorder="1" applyAlignment="1" applyProtection="1">
      <alignment horizontal="center" vertical="center"/>
      <protection hidden="1"/>
    </xf>
    <xf numFmtId="49" fontId="11" fillId="0" borderId="43" xfId="0" applyNumberFormat="1" applyFont="1" applyBorder="1" applyAlignment="1" applyProtection="1">
      <alignment horizontal="center" vertical="center"/>
      <protection hidden="1"/>
    </xf>
    <xf numFmtId="175" fontId="11" fillId="0" borderId="43" xfId="0" applyNumberFormat="1" applyFont="1" applyBorder="1" applyAlignment="1" applyProtection="1">
      <alignment horizontal="center" vertical="center"/>
      <protection hidden="1"/>
    </xf>
    <xf numFmtId="175" fontId="11" fillId="0" borderId="44" xfId="0" applyNumberFormat="1" applyFont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/>
      <protection hidden="1"/>
    </xf>
    <xf numFmtId="0" fontId="0" fillId="3" borderId="41" xfId="0" applyFont="1" applyFill="1" applyBorder="1" applyProtection="1">
      <protection hidden="1"/>
    </xf>
    <xf numFmtId="49" fontId="13" fillId="0" borderId="40" xfId="1" applyNumberFormat="1" applyFont="1" applyBorder="1" applyAlignment="1">
      <alignment horizontal="left" vertical="center"/>
    </xf>
    <xf numFmtId="175" fontId="13" fillId="0" borderId="13" xfId="1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Protection="1">
      <protection locked="0"/>
    </xf>
    <xf numFmtId="0" fontId="2" fillId="3" borderId="7" xfId="0" applyFont="1" applyFill="1" applyBorder="1" applyAlignment="1" applyProtection="1">
      <alignment horizontal="left"/>
      <protection hidden="1"/>
    </xf>
    <xf numFmtId="0" fontId="2" fillId="3" borderId="10" xfId="0" applyFont="1" applyFill="1" applyBorder="1" applyAlignment="1" applyProtection="1">
      <alignment horizontal="left"/>
      <protection hidden="1"/>
    </xf>
    <xf numFmtId="0" fontId="2" fillId="3" borderId="11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0" fontId="2" fillId="3" borderId="13" xfId="0" applyFont="1" applyFill="1" applyBorder="1" applyAlignment="1" applyProtection="1">
      <alignment horizontal="left"/>
      <protection hidden="1"/>
    </xf>
    <xf numFmtId="0" fontId="2" fillId="3" borderId="15" xfId="0" applyFont="1" applyFill="1" applyBorder="1" applyAlignment="1" applyProtection="1">
      <alignment horizontal="left"/>
      <protection hidden="1"/>
    </xf>
    <xf numFmtId="0" fontId="2" fillId="3" borderId="16" xfId="0" applyFont="1" applyFill="1" applyBorder="1" applyAlignment="1" applyProtection="1">
      <alignment horizontal="left"/>
      <protection hidden="1"/>
    </xf>
    <xf numFmtId="2" fontId="15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abSelected="1" zoomScaleNormal="100" workbookViewId="0">
      <selection activeCell="J4" sqref="J4:P11"/>
    </sheetView>
  </sheetViews>
  <sheetFormatPr defaultRowHeight="15" x14ac:dyDescent="0.25"/>
  <cols>
    <col min="1" max="1" width="3.28515625" style="28" customWidth="1"/>
    <col min="2" max="2" width="24.42578125" style="162" customWidth="1"/>
    <col min="3" max="3" width="10.140625" style="161" bestFit="1" customWidth="1"/>
    <col min="4" max="4" width="27" style="152" customWidth="1"/>
    <col min="5" max="5" width="14" style="28" customWidth="1"/>
    <col min="6" max="6" width="6.42578125" style="28" customWidth="1"/>
    <col min="7" max="7" width="7.28515625" style="28" customWidth="1"/>
    <col min="8" max="8" width="6.7109375" style="28" customWidth="1"/>
    <col min="9" max="16384" width="9.140625" style="28"/>
  </cols>
  <sheetData>
    <row r="1" spans="2:16" ht="28.5" customHeight="1" thickBot="1" x14ac:dyDescent="0.3">
      <c r="B1" s="166" t="s">
        <v>90</v>
      </c>
      <c r="C1" s="167"/>
      <c r="D1" s="168" t="s">
        <v>91</v>
      </c>
      <c r="E1" s="169"/>
    </row>
    <row r="2" spans="2:16" ht="15.75" x14ac:dyDescent="0.25">
      <c r="B2" s="163" t="s">
        <v>72</v>
      </c>
      <c r="C2" s="156">
        <v>5.7383000000000003E-2</v>
      </c>
      <c r="D2" s="153">
        <v>40360</v>
      </c>
      <c r="E2" s="149">
        <v>5.9444999999999998E-2</v>
      </c>
    </row>
    <row r="3" spans="2:16" ht="16.5" thickBot="1" x14ac:dyDescent="0.3">
      <c r="B3" s="164" t="s">
        <v>73</v>
      </c>
      <c r="C3" s="157">
        <v>6.1954000000000002E-2</v>
      </c>
      <c r="D3" s="154">
        <v>40725</v>
      </c>
      <c r="E3" s="150">
        <v>6.4460000000000003E-2</v>
      </c>
    </row>
    <row r="4" spans="2:16" ht="15.75" x14ac:dyDescent="0.25">
      <c r="B4" s="164" t="s">
        <v>74</v>
      </c>
      <c r="C4" s="157">
        <v>6.8834999999999993E-2</v>
      </c>
      <c r="D4" s="154">
        <v>41091</v>
      </c>
      <c r="E4" s="150">
        <v>7.1589E-2</v>
      </c>
      <c r="J4" s="193" t="s">
        <v>108</v>
      </c>
      <c r="K4" s="194"/>
      <c r="L4" s="194"/>
      <c r="M4" s="194"/>
      <c r="N4" s="194"/>
      <c r="O4" s="194"/>
      <c r="P4" s="195"/>
    </row>
    <row r="5" spans="2:16" ht="15.75" x14ac:dyDescent="0.25">
      <c r="B5" s="164" t="s">
        <v>75</v>
      </c>
      <c r="C5" s="157">
        <v>7.3837E-2</v>
      </c>
      <c r="D5" s="154">
        <v>41456</v>
      </c>
      <c r="E5" s="150">
        <v>7.6790999999999998E-2</v>
      </c>
      <c r="J5" s="196"/>
      <c r="K5" s="197"/>
      <c r="L5" s="197"/>
      <c r="M5" s="197"/>
      <c r="N5" s="197"/>
      <c r="O5" s="197"/>
      <c r="P5" s="198"/>
    </row>
    <row r="6" spans="2:16" ht="15.75" x14ac:dyDescent="0.25">
      <c r="B6" s="164" t="s">
        <v>76</v>
      </c>
      <c r="C6" s="157">
        <v>7.6997999999999997E-2</v>
      </c>
      <c r="D6" s="155"/>
      <c r="E6" s="151"/>
      <c r="J6" s="196"/>
      <c r="K6" s="197"/>
      <c r="L6" s="197"/>
      <c r="M6" s="197"/>
      <c r="N6" s="197"/>
      <c r="O6" s="197"/>
      <c r="P6" s="198"/>
    </row>
    <row r="7" spans="2:16" ht="15.75" x14ac:dyDescent="0.25">
      <c r="B7" s="164" t="s">
        <v>77</v>
      </c>
      <c r="C7" s="157">
        <v>7.9308000000000003E-2</v>
      </c>
      <c r="D7" s="154">
        <v>42186</v>
      </c>
      <c r="E7" s="150">
        <v>8.3084000000000005E-2</v>
      </c>
      <c r="J7" s="196"/>
      <c r="K7" s="197"/>
      <c r="L7" s="197"/>
      <c r="M7" s="197"/>
      <c r="N7" s="197"/>
      <c r="O7" s="197"/>
      <c r="P7" s="198"/>
    </row>
    <row r="8" spans="2:16" ht="15.75" x14ac:dyDescent="0.25">
      <c r="B8" s="164" t="s">
        <v>78</v>
      </c>
      <c r="C8" s="157">
        <v>8.8816999999999993E-2</v>
      </c>
      <c r="D8" s="154">
        <v>42552</v>
      </c>
      <c r="E8" s="150">
        <v>9.3258999999999995E-2</v>
      </c>
      <c r="J8" s="196"/>
      <c r="K8" s="197"/>
      <c r="L8" s="197"/>
      <c r="M8" s="197"/>
      <c r="N8" s="197"/>
      <c r="O8" s="197"/>
      <c r="P8" s="198"/>
    </row>
    <row r="9" spans="2:16" ht="15.75" x14ac:dyDescent="0.25">
      <c r="B9" s="164" t="s">
        <v>79</v>
      </c>
      <c r="C9" s="157">
        <v>9.6058000000000004E-2</v>
      </c>
      <c r="D9" s="154">
        <v>42917</v>
      </c>
      <c r="E9" s="150">
        <v>0.10270600000000001</v>
      </c>
      <c r="J9" s="196"/>
      <c r="K9" s="197"/>
      <c r="L9" s="197"/>
      <c r="M9" s="197"/>
      <c r="N9" s="197"/>
      <c r="O9" s="197"/>
      <c r="P9" s="198"/>
    </row>
    <row r="10" spans="2:16" ht="15.75" x14ac:dyDescent="0.25">
      <c r="B10" s="164" t="s">
        <v>80</v>
      </c>
      <c r="C10" s="157">
        <v>0.10854999999999999</v>
      </c>
      <c r="D10" s="154">
        <v>43282</v>
      </c>
      <c r="E10" s="150">
        <v>0.11794</v>
      </c>
      <c r="J10" s="196"/>
      <c r="K10" s="197"/>
      <c r="L10" s="197"/>
      <c r="M10" s="197"/>
      <c r="N10" s="197"/>
      <c r="O10" s="197"/>
      <c r="P10" s="198"/>
    </row>
    <row r="11" spans="2:16" ht="16.5" thickBot="1" x14ac:dyDescent="0.3">
      <c r="B11" s="164" t="s">
        <v>81</v>
      </c>
      <c r="C11" s="157">
        <v>0.13059699999999999</v>
      </c>
      <c r="D11" s="154">
        <v>43647</v>
      </c>
      <c r="E11" s="150">
        <v>0.138459</v>
      </c>
      <c r="J11" s="199"/>
      <c r="K11" s="200"/>
      <c r="L11" s="200"/>
      <c r="M11" s="200"/>
      <c r="N11" s="200"/>
      <c r="O11" s="200"/>
      <c r="P11" s="201"/>
    </row>
    <row r="12" spans="2:16" ht="15.75" x14ac:dyDescent="0.25">
      <c r="B12" s="164" t="s">
        <v>82</v>
      </c>
      <c r="C12" s="157">
        <v>0.146061</v>
      </c>
      <c r="D12" s="154">
        <v>44013</v>
      </c>
      <c r="E12" s="150">
        <v>0.15446099999999999</v>
      </c>
    </row>
    <row r="13" spans="2:16" ht="15.75" x14ac:dyDescent="0.25">
      <c r="B13" s="164" t="s">
        <v>83</v>
      </c>
      <c r="C13" s="157">
        <v>0.16578599999999999</v>
      </c>
      <c r="D13" s="154">
        <v>44378</v>
      </c>
      <c r="E13" s="150">
        <v>0.17979700000000001</v>
      </c>
    </row>
    <row r="14" spans="2:16" ht="15.75" x14ac:dyDescent="0.25">
      <c r="B14" s="164" t="s">
        <v>84</v>
      </c>
      <c r="C14" s="157">
        <v>0.23544499999999999</v>
      </c>
      <c r="D14" s="154">
        <v>44743</v>
      </c>
      <c r="E14" s="150">
        <v>0.33360299999999998</v>
      </c>
    </row>
    <row r="15" spans="2:16" ht="15.75" x14ac:dyDescent="0.25">
      <c r="B15" s="164" t="s">
        <v>85</v>
      </c>
      <c r="C15" s="157">
        <v>0.43368400000000001</v>
      </c>
      <c r="D15" s="154">
        <v>45108</v>
      </c>
      <c r="E15" s="150">
        <v>0.50979600000000003</v>
      </c>
    </row>
    <row r="16" spans="2:16" ht="15.75" x14ac:dyDescent="0.25">
      <c r="B16" s="164" t="s">
        <v>86</v>
      </c>
      <c r="C16" s="157">
        <v>0.76087099999999996</v>
      </c>
      <c r="D16" s="154">
        <v>45474</v>
      </c>
      <c r="E16" s="150">
        <v>0.90779600000000005</v>
      </c>
    </row>
    <row r="17" spans="2:5" ht="15.75" x14ac:dyDescent="0.25">
      <c r="B17" s="164" t="s">
        <v>87</v>
      </c>
      <c r="C17" s="158">
        <v>1.012556</v>
      </c>
      <c r="D17" s="154">
        <v>45839</v>
      </c>
      <c r="E17" s="151"/>
    </row>
    <row r="18" spans="2:5" ht="15.75" x14ac:dyDescent="0.25">
      <c r="B18" s="164" t="s">
        <v>88</v>
      </c>
      <c r="C18" s="159"/>
      <c r="D18" s="154">
        <v>46204</v>
      </c>
      <c r="E18" s="151"/>
    </row>
    <row r="19" spans="2:5" ht="15.75" x14ac:dyDescent="0.25">
      <c r="B19" s="164" t="s">
        <v>89</v>
      </c>
      <c r="C19" s="159"/>
      <c r="D19" s="154">
        <v>46569</v>
      </c>
      <c r="E19" s="151"/>
    </row>
    <row r="20" spans="2:5" ht="15.75" x14ac:dyDescent="0.25">
      <c r="B20" s="164" t="s">
        <v>92</v>
      </c>
      <c r="C20" s="159"/>
      <c r="D20" s="154">
        <v>46935</v>
      </c>
      <c r="E20" s="151"/>
    </row>
    <row r="21" spans="2:5" ht="15.75" x14ac:dyDescent="0.25">
      <c r="B21" s="164" t="s">
        <v>93</v>
      </c>
      <c r="C21" s="159"/>
      <c r="D21" s="154">
        <v>47300</v>
      </c>
      <c r="E21" s="151"/>
    </row>
    <row r="22" spans="2:5" ht="15.75" x14ac:dyDescent="0.25">
      <c r="B22" s="164" t="s">
        <v>94</v>
      </c>
      <c r="C22" s="159"/>
      <c r="D22" s="154">
        <v>47665</v>
      </c>
      <c r="E22" s="151"/>
    </row>
    <row r="23" spans="2:5" ht="15.75" x14ac:dyDescent="0.25">
      <c r="B23" s="164" t="s">
        <v>95</v>
      </c>
      <c r="C23" s="159"/>
      <c r="D23" s="154">
        <v>48030</v>
      </c>
      <c r="E23" s="151"/>
    </row>
    <row r="24" spans="2:5" ht="15.75" x14ac:dyDescent="0.25">
      <c r="B24" s="164" t="s">
        <v>96</v>
      </c>
      <c r="C24" s="159"/>
      <c r="D24" s="154">
        <v>48396</v>
      </c>
      <c r="E24" s="151"/>
    </row>
    <row r="25" spans="2:5" ht="15.75" x14ac:dyDescent="0.25">
      <c r="B25" s="164" t="s">
        <v>97</v>
      </c>
      <c r="C25" s="159"/>
      <c r="D25" s="154">
        <v>48761</v>
      </c>
      <c r="E25" s="151"/>
    </row>
    <row r="26" spans="2:5" ht="15.75" x14ac:dyDescent="0.25">
      <c r="B26" s="164" t="s">
        <v>98</v>
      </c>
      <c r="C26" s="159"/>
      <c r="D26" s="154">
        <v>49126</v>
      </c>
      <c r="E26" s="151"/>
    </row>
    <row r="27" spans="2:5" ht="15.75" x14ac:dyDescent="0.25">
      <c r="B27" s="164" t="s">
        <v>99</v>
      </c>
      <c r="C27" s="159"/>
      <c r="D27" s="154">
        <v>49491</v>
      </c>
      <c r="E27" s="151"/>
    </row>
    <row r="28" spans="2:5" ht="15.75" x14ac:dyDescent="0.25">
      <c r="B28" s="164" t="s">
        <v>100</v>
      </c>
      <c r="C28" s="159"/>
      <c r="D28" s="154">
        <v>49857</v>
      </c>
      <c r="E28" s="151"/>
    </row>
    <row r="29" spans="2:5" ht="15.75" x14ac:dyDescent="0.25">
      <c r="B29" s="164" t="s">
        <v>101</v>
      </c>
      <c r="C29" s="159"/>
      <c r="D29" s="154">
        <v>50222</v>
      </c>
      <c r="E29" s="151"/>
    </row>
    <row r="30" spans="2:5" ht="15.75" x14ac:dyDescent="0.25">
      <c r="B30" s="164" t="s">
        <v>102</v>
      </c>
      <c r="C30" s="159"/>
      <c r="D30" s="154">
        <v>50587</v>
      </c>
      <c r="E30" s="151"/>
    </row>
    <row r="31" spans="2:5" ht="15.75" x14ac:dyDescent="0.25">
      <c r="B31" s="164" t="s">
        <v>103</v>
      </c>
      <c r="C31" s="159"/>
      <c r="D31" s="154">
        <v>50952</v>
      </c>
      <c r="E31" s="151"/>
    </row>
    <row r="32" spans="2:5" ht="16.5" thickBot="1" x14ac:dyDescent="0.3">
      <c r="B32" s="174" t="s">
        <v>104</v>
      </c>
      <c r="C32" s="160"/>
      <c r="D32" s="175">
        <v>51318</v>
      </c>
      <c r="E32" s="173"/>
    </row>
  </sheetData>
  <sheetProtection formatCells="0" formatColumns="0" formatRows="0"/>
  <mergeCells count="3">
    <mergeCell ref="D1:E1"/>
    <mergeCell ref="B1:C1"/>
    <mergeCell ref="J4:P11"/>
  </mergeCell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zoomScaleNormal="100" workbookViewId="0">
      <selection activeCell="E11" sqref="E11:F11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28515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43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56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37" t="s">
        <v>41</v>
      </c>
      <c r="F10" s="137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87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0" t="str">
        <f>katsayi!B1</f>
        <v>OCAK AYI KATSAYISI</v>
      </c>
      <c r="C12" s="172"/>
      <c r="D12" s="172"/>
      <c r="E12" s="122">
        <f>IF($E$11="","",VLOOKUP($E$11,katsayi!$B$2:$E$320,2,FALSE))</f>
        <v>1.012556</v>
      </c>
      <c r="F12" s="123"/>
      <c r="G12" s="120" t="str">
        <f>katsayi!D1</f>
        <v>TEMMUZ AYI KATSAYISI</v>
      </c>
      <c r="H12" s="121"/>
      <c r="I12" s="121"/>
      <c r="J12" s="122">
        <f>IF($E$11="","",VLOOKUP($E$11,katsayi!$B$2:$E$320,4,FALSE))</f>
        <v>0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57" t="s">
        <v>11</v>
      </c>
      <c r="J14" s="58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9">
        <f>E12*B15</f>
        <v>141.75783999999999</v>
      </c>
      <c r="D15" s="183" t="s">
        <v>12</v>
      </c>
      <c r="E15" s="183"/>
      <c r="F15" s="23"/>
      <c r="G15" s="24">
        <v>140</v>
      </c>
      <c r="H15" s="103">
        <f>J12*G15</f>
        <v>0</v>
      </c>
      <c r="I15" s="184" t="s">
        <v>12</v>
      </c>
      <c r="J15" s="185"/>
      <c r="K15" s="23"/>
      <c r="L15" s="22"/>
      <c r="M15" s="22"/>
      <c r="N15" s="22"/>
      <c r="O15" s="29"/>
    </row>
    <row r="16" spans="1:15" x14ac:dyDescent="0.25">
      <c r="A16" s="29"/>
      <c r="B16" s="25"/>
      <c r="C16" s="69">
        <f>C15+(C15*7/100)</f>
        <v>151.68088879999999</v>
      </c>
      <c r="D16" s="126" t="s">
        <v>14</v>
      </c>
      <c r="E16" s="126"/>
      <c r="F16" s="23"/>
      <c r="G16" s="25"/>
      <c r="H16" s="9">
        <f>H15+(H15*7/100)</f>
        <v>0</v>
      </c>
      <c r="I16" s="59" t="s">
        <v>14</v>
      </c>
      <c r="J16" s="59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70">
        <f>C15+(C15*20/100)</f>
        <v>170.10940799999997</v>
      </c>
      <c r="D17" s="129" t="s">
        <v>15</v>
      </c>
      <c r="E17" s="129"/>
      <c r="F17" s="27"/>
      <c r="G17" s="26"/>
      <c r="H17" s="10">
        <f>H15+(H15*20/100)</f>
        <v>0</v>
      </c>
      <c r="I17" s="130" t="s">
        <v>15</v>
      </c>
      <c r="J17" s="131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32" t="s">
        <v>16</v>
      </c>
      <c r="E21" s="132"/>
      <c r="F21" s="132"/>
      <c r="G21" s="132"/>
      <c r="H21" s="132"/>
      <c r="I21" s="133" t="s">
        <v>39</v>
      </c>
      <c r="J21" s="47"/>
      <c r="K21" s="47"/>
      <c r="L21" s="47"/>
      <c r="M21" s="47"/>
      <c r="N21" s="119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34"/>
      <c r="J22" s="37"/>
      <c r="K22" s="37"/>
      <c r="L22" s="37"/>
      <c r="M22" s="37"/>
      <c r="N22" s="119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C15*C23</f>
        <v>141.75783999999999</v>
      </c>
      <c r="E23" s="79">
        <f>D23*7.59/1000</f>
        <v>1.0759420056</v>
      </c>
      <c r="F23" s="80">
        <v>15</v>
      </c>
      <c r="G23" s="81">
        <f>D23*F23/100</f>
        <v>21.263675999999997</v>
      </c>
      <c r="H23" s="81">
        <f>D23-(G23+E23)</f>
        <v>119.4182219944</v>
      </c>
      <c r="I23" s="82">
        <f t="shared" ref="I23:I33" si="0">H23</f>
        <v>119.4182219944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C15*C24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C15*C25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C15*C26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C15*C27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C15*C28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H15*C29</f>
        <v>0</v>
      </c>
      <c r="E29" s="79">
        <f t="shared" si="2"/>
        <v>0</v>
      </c>
      <c r="F29" s="80">
        <v>15</v>
      </c>
      <c r="G29" s="81">
        <f t="shared" si="3"/>
        <v>0</v>
      </c>
      <c r="H29" s="81">
        <f t="shared" si="1"/>
        <v>0</v>
      </c>
      <c r="I29" s="82">
        <f t="shared" si="0"/>
        <v>0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H15*C30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H15*C31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H15*C32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H15*C33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H15*C34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09" t="s">
        <v>40</v>
      </c>
      <c r="G35" s="110"/>
      <c r="H35" s="111"/>
      <c r="I35" s="115">
        <f>SUM(I23:I34)</f>
        <v>119.4182219944</v>
      </c>
      <c r="J35" s="50"/>
      <c r="K35" s="110"/>
      <c r="L35" s="110"/>
      <c r="M35" s="110"/>
      <c r="N35" s="117"/>
      <c r="O35" s="29"/>
    </row>
    <row r="36" spans="1:16" ht="15.75" thickBot="1" x14ac:dyDescent="0.3">
      <c r="A36" s="29"/>
      <c r="B36" s="39"/>
      <c r="C36" s="39"/>
      <c r="D36" s="39"/>
      <c r="E36" s="39"/>
      <c r="F36" s="112"/>
      <c r="G36" s="113"/>
      <c r="H36" s="114"/>
      <c r="I36" s="116"/>
      <c r="J36" s="50"/>
      <c r="K36" s="110"/>
      <c r="L36" s="110"/>
      <c r="M36" s="110"/>
      <c r="N36" s="117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"/>
      <c r="B39" s="179" t="s">
        <v>105</v>
      </c>
      <c r="C39" s="179"/>
      <c r="D39" s="179"/>
      <c r="E39" s="178" t="str">
        <f>E11</f>
        <v>2025</v>
      </c>
      <c r="F39" s="181" t="s">
        <v>106</v>
      </c>
      <c r="G39" s="179" t="s">
        <v>107</v>
      </c>
      <c r="H39" s="179"/>
      <c r="I39" s="190">
        <f>I35</f>
        <v>119.4182219944</v>
      </c>
      <c r="J39" s="177" t="s">
        <v>68</v>
      </c>
      <c r="K39" s="177"/>
      <c r="L39" s="177"/>
      <c r="M39" s="13"/>
      <c r="N39" s="13"/>
      <c r="O39" s="29"/>
    </row>
    <row r="40" spans="1:16" x14ac:dyDescent="0.25">
      <c r="A40" s="13"/>
      <c r="B40" s="181"/>
      <c r="C40" s="181"/>
      <c r="D40" s="181"/>
      <c r="E40" s="178"/>
      <c r="F40" s="181"/>
      <c r="G40" s="181"/>
      <c r="H40" s="181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18">
        <f ca="1">TODAY()</f>
        <v>45662</v>
      </c>
      <c r="L43" s="118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08" t="s">
        <v>44</v>
      </c>
      <c r="L44" s="10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6</v>
      </c>
      <c r="L45" s="108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4">
    <mergeCell ref="C4:G5"/>
    <mergeCell ref="E6:I6"/>
    <mergeCell ref="C7:D7"/>
    <mergeCell ref="E7:G7"/>
    <mergeCell ref="C8:D8"/>
    <mergeCell ref="E8:G8"/>
    <mergeCell ref="E9:F9"/>
    <mergeCell ref="C10:D10"/>
    <mergeCell ref="E10:F10"/>
    <mergeCell ref="B11:D11"/>
    <mergeCell ref="E11:F11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I21:I22"/>
    <mergeCell ref="K45:L45"/>
    <mergeCell ref="F35:H36"/>
    <mergeCell ref="I35:I36"/>
    <mergeCell ref="K35:M36"/>
    <mergeCell ref="N35:N36"/>
    <mergeCell ref="K43:L43"/>
    <mergeCell ref="K44:L44"/>
    <mergeCell ref="B39:D39"/>
    <mergeCell ref="G39:H39"/>
    <mergeCell ref="J39:L39"/>
  </mergeCells>
  <conditionalFormatting sqref="E14 I2:I5">
    <cfRule type="cellIs" dxfId="7" priority="1" operator="greaterThan">
      <formula>0</formula>
    </cfRule>
  </conditionalFormatting>
  <dataValidations disablePrompts="1"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B050"/>
  </sheetPr>
  <dimension ref="A2:P53"/>
  <sheetViews>
    <sheetView topLeftCell="A34" workbookViewId="0">
      <selection activeCell="D58" sqref="D58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8.710937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41" t="s">
        <v>45</v>
      </c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43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46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37" t="s">
        <v>63</v>
      </c>
      <c r="F10" s="137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82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0.146061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0.15446099999999999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11" t="s">
        <v>11</v>
      </c>
      <c r="J14" s="12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69">
        <f>E12*B15</f>
        <v>20.448540000000001</v>
      </c>
      <c r="D15" s="126" t="s">
        <v>12</v>
      </c>
      <c r="E15" s="126"/>
      <c r="F15" s="23"/>
      <c r="G15" s="24">
        <v>140</v>
      </c>
      <c r="H15" s="9">
        <f>J12*G15</f>
        <v>21.62454</v>
      </c>
      <c r="I15" s="127" t="s">
        <v>12</v>
      </c>
      <c r="J15" s="128"/>
      <c r="K15" s="23"/>
      <c r="L15" s="22"/>
      <c r="M15" s="22"/>
      <c r="N15" s="22"/>
      <c r="O15" s="29"/>
    </row>
    <row r="16" spans="1:15" x14ac:dyDescent="0.25">
      <c r="A16" s="29"/>
      <c r="B16" s="92"/>
      <c r="C16" s="100">
        <f>C15+(C15*7/100)</f>
        <v>21.8799378</v>
      </c>
      <c r="D16" s="183" t="s">
        <v>14</v>
      </c>
      <c r="E16" s="183"/>
      <c r="F16" s="23"/>
      <c r="G16" s="25"/>
      <c r="H16" s="103">
        <f>H15+(H15*7/100)</f>
        <v>23.138257799999998</v>
      </c>
      <c r="I16" s="186" t="s">
        <v>14</v>
      </c>
      <c r="J16" s="186"/>
      <c r="K16" s="23"/>
      <c r="L16" s="22"/>
      <c r="M16" s="22"/>
      <c r="N16" s="44"/>
      <c r="O16" s="29"/>
    </row>
    <row r="17" spans="1:15" ht="15.75" thickBot="1" x14ac:dyDescent="0.3">
      <c r="A17" s="29"/>
      <c r="B17" s="93"/>
      <c r="C17" s="91">
        <f>C15+(C15*20/100)</f>
        <v>24.538248000000003</v>
      </c>
      <c r="D17" s="129" t="s">
        <v>15</v>
      </c>
      <c r="E17" s="129"/>
      <c r="F17" s="27"/>
      <c r="G17" s="26"/>
      <c r="H17" s="10">
        <f>H15+(H15*20/100)</f>
        <v>25.949448</v>
      </c>
      <c r="I17" s="130" t="s">
        <v>15</v>
      </c>
      <c r="J17" s="131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32" t="s">
        <v>16</v>
      </c>
      <c r="E21" s="132"/>
      <c r="F21" s="132"/>
      <c r="G21" s="132"/>
      <c r="H21" s="132"/>
      <c r="I21" s="133" t="s">
        <v>39</v>
      </c>
      <c r="J21" s="47"/>
      <c r="K21" s="47"/>
      <c r="L21" s="47"/>
      <c r="M21" s="47"/>
      <c r="N21" s="119"/>
      <c r="O21" s="29"/>
    </row>
    <row r="22" spans="1:15" ht="23.25" thickBot="1" x14ac:dyDescent="0.3">
      <c r="A22" s="29"/>
      <c r="B22" s="71" t="str">
        <f>E11</f>
        <v>2020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34"/>
      <c r="J22" s="37"/>
      <c r="K22" s="37"/>
      <c r="L22" s="37"/>
      <c r="M22" s="37"/>
      <c r="N22" s="119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C16*C23</f>
        <v>21.8799378</v>
      </c>
      <c r="E23" s="79">
        <f>D23*7.59/1000</f>
        <v>0.166068727902</v>
      </c>
      <c r="F23" s="80">
        <v>15</v>
      </c>
      <c r="G23" s="81">
        <f>D23*F23/100</f>
        <v>3.2819906700000003</v>
      </c>
      <c r="H23" s="81">
        <f>D23-(G23+E23)</f>
        <v>18.431878402098</v>
      </c>
      <c r="I23" s="82">
        <f t="shared" ref="I23:I33" si="0">H23</f>
        <v>18.431878402098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C16*C24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C16*C25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C16*C26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C16*C28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H16*C29</f>
        <v>23.138257799999998</v>
      </c>
      <c r="E29" s="79">
        <f t="shared" si="2"/>
        <v>0.17561937670199998</v>
      </c>
      <c r="F29" s="80">
        <v>15</v>
      </c>
      <c r="G29" s="81">
        <f t="shared" si="3"/>
        <v>3.4707386699999994</v>
      </c>
      <c r="H29" s="81">
        <f t="shared" si="1"/>
        <v>19.491899753298</v>
      </c>
      <c r="I29" s="82">
        <f t="shared" si="0"/>
        <v>19.491899753298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H16*C30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H16*C34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09" t="s">
        <v>40</v>
      </c>
      <c r="G35" s="110"/>
      <c r="H35" s="111"/>
      <c r="I35" s="115">
        <f>SUM(I23:I34)</f>
        <v>37.923778155396</v>
      </c>
      <c r="J35" s="50"/>
      <c r="K35" s="110"/>
      <c r="L35" s="110"/>
      <c r="M35" s="110"/>
      <c r="N35" s="117"/>
      <c r="O35" s="29"/>
    </row>
    <row r="36" spans="1:16" ht="15.75" thickBot="1" x14ac:dyDescent="0.3">
      <c r="A36" s="29"/>
      <c r="B36" s="39"/>
      <c r="C36" s="39"/>
      <c r="D36" s="39"/>
      <c r="E36" s="39"/>
      <c r="F36" s="112"/>
      <c r="G36" s="113"/>
      <c r="H36" s="114"/>
      <c r="I36" s="116"/>
      <c r="J36" s="50"/>
      <c r="K36" s="110"/>
      <c r="L36" s="110"/>
      <c r="M36" s="110"/>
      <c r="N36" s="117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"/>
      <c r="B39" s="179" t="s">
        <v>105</v>
      </c>
      <c r="C39" s="179"/>
      <c r="D39" s="179"/>
      <c r="E39" s="178" t="str">
        <f>E11</f>
        <v>2020</v>
      </c>
      <c r="F39" s="181" t="s">
        <v>106</v>
      </c>
      <c r="G39" s="179" t="s">
        <v>107</v>
      </c>
      <c r="H39" s="179"/>
      <c r="I39" s="190">
        <f>I35</f>
        <v>37.923778155396</v>
      </c>
      <c r="J39" s="177" t="s">
        <v>68</v>
      </c>
      <c r="K39" s="177"/>
      <c r="L39" s="177"/>
      <c r="M39" s="13"/>
      <c r="N39" s="13"/>
      <c r="O39" s="29"/>
    </row>
    <row r="40" spans="1:16" x14ac:dyDescent="0.25">
      <c r="A40" s="13"/>
      <c r="B40" s="181"/>
      <c r="C40" s="181"/>
      <c r="D40" s="181"/>
      <c r="E40" s="178"/>
      <c r="F40" s="181"/>
      <c r="G40" s="181"/>
      <c r="H40" s="181"/>
      <c r="I40" s="182"/>
      <c r="J40" s="176"/>
      <c r="K40" s="176"/>
      <c r="L40" s="176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18">
        <f ca="1">TODAY()</f>
        <v>45662</v>
      </c>
      <c r="L43" s="118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08" t="s">
        <v>44</v>
      </c>
      <c r="L44" s="10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6</v>
      </c>
      <c r="L45" s="108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K45:L45"/>
    <mergeCell ref="K44:L44"/>
    <mergeCell ref="K43:L43"/>
    <mergeCell ref="I21:I22"/>
    <mergeCell ref="F35:H36"/>
    <mergeCell ref="I35:I36"/>
    <mergeCell ref="K35:M36"/>
    <mergeCell ref="B39:D39"/>
    <mergeCell ref="G39:H39"/>
    <mergeCell ref="J39:L39"/>
    <mergeCell ref="B11:D11"/>
    <mergeCell ref="E11:F11"/>
    <mergeCell ref="N35:N36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C8:D8"/>
    <mergeCell ref="E8:G8"/>
    <mergeCell ref="E9:F9"/>
    <mergeCell ref="C10:D10"/>
    <mergeCell ref="E10:F10"/>
    <mergeCell ref="G3:I3"/>
    <mergeCell ref="C4:G5"/>
    <mergeCell ref="E6:I6"/>
    <mergeCell ref="C7:D7"/>
    <mergeCell ref="E7:G7"/>
  </mergeCells>
  <conditionalFormatting sqref="E14 I2:I5">
    <cfRule type="cellIs" dxfId="6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3:F34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53"/>
  <sheetViews>
    <sheetView topLeftCell="A37" zoomScaleNormal="100" workbookViewId="0">
      <selection activeCell="B39" sqref="B39:L39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0.140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41" t="s">
        <v>46</v>
      </c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43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3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37" t="s">
        <v>15</v>
      </c>
      <c r="F10" s="137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81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0.13059699999999999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0.138459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0" t="s">
        <v>11</v>
      </c>
      <c r="J14" s="61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4">
        <f>E12*B15</f>
        <v>18.283579999999997</v>
      </c>
      <c r="D15" s="126" t="s">
        <v>12</v>
      </c>
      <c r="E15" s="126"/>
      <c r="F15" s="23"/>
      <c r="G15" s="24">
        <v>140</v>
      </c>
      <c r="H15" s="9">
        <f>J12*G15</f>
        <v>19.384260000000001</v>
      </c>
      <c r="I15" s="127" t="s">
        <v>12</v>
      </c>
      <c r="J15" s="128"/>
      <c r="K15" s="23"/>
      <c r="L15" s="22"/>
      <c r="M15" s="22"/>
      <c r="N15" s="22"/>
      <c r="O15" s="29"/>
    </row>
    <row r="16" spans="1:15" x14ac:dyDescent="0.25">
      <c r="A16" s="29"/>
      <c r="B16" s="25"/>
      <c r="C16" s="94">
        <f>C15+(C15*7/100)</f>
        <v>19.563430599999997</v>
      </c>
      <c r="D16" s="126" t="s">
        <v>14</v>
      </c>
      <c r="E16" s="126"/>
      <c r="F16" s="23"/>
      <c r="G16" s="25"/>
      <c r="H16" s="9">
        <f>H15+(H15*7/100)</f>
        <v>20.741158200000001</v>
      </c>
      <c r="I16" s="62" t="s">
        <v>14</v>
      </c>
      <c r="J16" s="62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98">
        <f>C15+(C15*20/100)</f>
        <v>21.940295999999996</v>
      </c>
      <c r="D17" s="187" t="s">
        <v>15</v>
      </c>
      <c r="E17" s="187"/>
      <c r="F17" s="27"/>
      <c r="G17" s="26"/>
      <c r="H17" s="106">
        <f>H15+(H15*20/100)</f>
        <v>23.261112000000001</v>
      </c>
      <c r="I17" s="188" t="s">
        <v>15</v>
      </c>
      <c r="J17" s="189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32" t="s">
        <v>16</v>
      </c>
      <c r="E21" s="132"/>
      <c r="F21" s="132"/>
      <c r="G21" s="132"/>
      <c r="H21" s="132"/>
      <c r="I21" s="133" t="s">
        <v>39</v>
      </c>
      <c r="J21" s="47"/>
      <c r="K21" s="47"/>
      <c r="L21" s="47"/>
      <c r="M21" s="47"/>
      <c r="N21" s="119"/>
      <c r="O21" s="29"/>
    </row>
    <row r="22" spans="1:15" ht="23.25" thickBot="1" x14ac:dyDescent="0.3">
      <c r="A22" s="29"/>
      <c r="B22" s="71" t="str">
        <f>E11</f>
        <v>2019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34"/>
      <c r="J22" s="37"/>
      <c r="K22" s="37"/>
      <c r="L22" s="37"/>
      <c r="M22" s="37"/>
      <c r="N22" s="119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C17*C23</f>
        <v>21.940295999999996</v>
      </c>
      <c r="E23" s="79">
        <f>D23*7.59/1000</f>
        <v>0.16652684663999998</v>
      </c>
      <c r="F23" s="80">
        <v>15</v>
      </c>
      <c r="G23" s="81">
        <f>D23*F23/100</f>
        <v>3.2910443999999996</v>
      </c>
      <c r="H23" s="81">
        <f>D23-(G23+E23)</f>
        <v>18.482724753359996</v>
      </c>
      <c r="I23" s="82">
        <f t="shared" ref="I23:I33" si="0">H23</f>
        <v>18.482724753359996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C17*C24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C17*C25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C17*C26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C17*C27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C17*C28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H17*C29</f>
        <v>23.261112000000001</v>
      </c>
      <c r="E29" s="79">
        <f t="shared" si="2"/>
        <v>0.17655184007999999</v>
      </c>
      <c r="F29" s="80">
        <v>15</v>
      </c>
      <c r="G29" s="81">
        <f t="shared" si="3"/>
        <v>3.4891668</v>
      </c>
      <c r="H29" s="81">
        <f t="shared" si="1"/>
        <v>19.595393359919999</v>
      </c>
      <c r="I29" s="82">
        <f t="shared" si="0"/>
        <v>19.595393359919999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H17*C30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H17*C31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H17*C32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H17*C33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H17*C34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09" t="s">
        <v>40</v>
      </c>
      <c r="G35" s="110"/>
      <c r="H35" s="111"/>
      <c r="I35" s="115">
        <f>SUM(I23:I34)</f>
        <v>38.078118113279999</v>
      </c>
      <c r="J35" s="50"/>
      <c r="K35" s="110"/>
      <c r="L35" s="110"/>
      <c r="M35" s="110"/>
      <c r="N35" s="117"/>
      <c r="O35" s="29"/>
    </row>
    <row r="36" spans="1:16" ht="15.75" thickBot="1" x14ac:dyDescent="0.3">
      <c r="A36" s="29"/>
      <c r="B36" s="39"/>
      <c r="C36" s="39"/>
      <c r="D36" s="39"/>
      <c r="E36" s="39"/>
      <c r="F36" s="112"/>
      <c r="G36" s="113"/>
      <c r="H36" s="114"/>
      <c r="I36" s="116"/>
      <c r="J36" s="50"/>
      <c r="K36" s="110"/>
      <c r="L36" s="110"/>
      <c r="M36" s="110"/>
      <c r="N36" s="117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91"/>
      <c r="B39" s="179" t="s">
        <v>105</v>
      </c>
      <c r="C39" s="179"/>
      <c r="D39" s="179"/>
      <c r="E39" s="178" t="str">
        <f>E11</f>
        <v>2019</v>
      </c>
      <c r="F39" s="181" t="s">
        <v>106</v>
      </c>
      <c r="G39" s="179" t="s">
        <v>107</v>
      </c>
      <c r="H39" s="179"/>
      <c r="I39" s="190">
        <f>I35</f>
        <v>38.078118113279999</v>
      </c>
      <c r="J39" s="177" t="s">
        <v>68</v>
      </c>
      <c r="K39" s="177"/>
      <c r="L39" s="177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18">
        <f ca="1">TODAY()</f>
        <v>45662</v>
      </c>
      <c r="L43" s="118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08" t="s">
        <v>44</v>
      </c>
      <c r="L44" s="10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6</v>
      </c>
      <c r="L45" s="108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K45:L45"/>
    <mergeCell ref="F35:H36"/>
    <mergeCell ref="I35:I36"/>
    <mergeCell ref="K35:M36"/>
    <mergeCell ref="N35:N36"/>
    <mergeCell ref="K43:L43"/>
    <mergeCell ref="K44:L44"/>
    <mergeCell ref="B39:D39"/>
    <mergeCell ref="G39:H39"/>
    <mergeCell ref="J39:L39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I21:I22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5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3"/>
  <sheetViews>
    <sheetView topLeftCell="A40" zoomScaleNormal="100" workbookViewId="0">
      <selection activeCell="B39" sqref="B39:L39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1.140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46" t="s">
        <v>47</v>
      </c>
      <c r="H3" s="146"/>
      <c r="I3" s="146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48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45" t="s">
        <v>41</v>
      </c>
      <c r="F10" s="145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80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0.10854999999999999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0.11794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6">
        <f>E12*B15</f>
        <v>16.282499999999999</v>
      </c>
      <c r="D15" s="183" t="s">
        <v>13</v>
      </c>
      <c r="E15" s="183"/>
      <c r="F15" s="23"/>
      <c r="G15" s="24">
        <v>150</v>
      </c>
      <c r="H15" s="103">
        <f>J12*G15</f>
        <v>17.690999999999999</v>
      </c>
      <c r="I15" s="184" t="s">
        <v>13</v>
      </c>
      <c r="J15" s="185"/>
      <c r="K15" s="23"/>
      <c r="L15" s="22"/>
      <c r="M15" s="22"/>
      <c r="N15" s="22"/>
      <c r="O15" s="29"/>
    </row>
    <row r="16" spans="1:15" x14ac:dyDescent="0.25">
      <c r="A16" s="29"/>
      <c r="B16" s="25"/>
      <c r="C16" s="94">
        <f>C15*1.07</f>
        <v>17.422274999999999</v>
      </c>
      <c r="D16" s="126" t="s">
        <v>14</v>
      </c>
      <c r="E16" s="126"/>
      <c r="F16" s="23"/>
      <c r="G16" s="25"/>
      <c r="H16" s="9">
        <f>H15*1.07</f>
        <v>18.929369999999999</v>
      </c>
      <c r="I16" s="64" t="s">
        <v>14</v>
      </c>
      <c r="J16" s="64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95">
        <f>C15*1.2</f>
        <v>19.538999999999998</v>
      </c>
      <c r="D17" s="129" t="s">
        <v>15</v>
      </c>
      <c r="E17" s="129"/>
      <c r="F17" s="27"/>
      <c r="G17" s="26"/>
      <c r="H17" s="10">
        <f>H15*1.2</f>
        <v>21.229199999999999</v>
      </c>
      <c r="I17" s="130" t="s">
        <v>15</v>
      </c>
      <c r="J17" s="131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32" t="s">
        <v>16</v>
      </c>
      <c r="E21" s="132"/>
      <c r="F21" s="132"/>
      <c r="G21" s="132"/>
      <c r="H21" s="132"/>
      <c r="I21" s="133" t="s">
        <v>39</v>
      </c>
      <c r="J21" s="47"/>
      <c r="K21" s="47"/>
      <c r="L21" s="47"/>
      <c r="M21" s="47"/>
      <c r="N21" s="119"/>
      <c r="O21" s="29"/>
    </row>
    <row r="22" spans="1:15" ht="23.25" thickBot="1" x14ac:dyDescent="0.3">
      <c r="A22" s="29"/>
      <c r="B22" s="71" t="str">
        <f>E11</f>
        <v>2018</v>
      </c>
      <c r="C22" s="72" t="s">
        <v>17</v>
      </c>
      <c r="D22" s="73" t="s">
        <v>18</v>
      </c>
      <c r="E22" s="105" t="s">
        <v>19</v>
      </c>
      <c r="F22" s="105" t="s">
        <v>20</v>
      </c>
      <c r="G22" s="105" t="s">
        <v>21</v>
      </c>
      <c r="H22" s="105" t="s">
        <v>22</v>
      </c>
      <c r="I22" s="134"/>
      <c r="J22" s="37"/>
      <c r="K22" s="37"/>
      <c r="L22" s="37"/>
      <c r="M22" s="37"/>
      <c r="N22" s="119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C15*C23</f>
        <v>16.282499999999999</v>
      </c>
      <c r="E23" s="74">
        <f>D23*7.59/1000</f>
        <v>0.12358417499999999</v>
      </c>
      <c r="F23" s="75">
        <v>15</v>
      </c>
      <c r="G23" s="76">
        <f>D23*F23/100</f>
        <v>2.4423749999999997</v>
      </c>
      <c r="H23" s="76">
        <f>D23-(G23+E23)</f>
        <v>13.716540824999999</v>
      </c>
      <c r="I23" s="82">
        <f t="shared" ref="I23:I33" si="0">H23</f>
        <v>13.716540824999999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C15*C24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C15*C25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C15*C26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C15*C27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C15*C28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H15*C29</f>
        <v>17.690999999999999</v>
      </c>
      <c r="E29" s="79">
        <f t="shared" si="2"/>
        <v>0.13427469</v>
      </c>
      <c r="F29" s="80">
        <v>15</v>
      </c>
      <c r="G29" s="81">
        <f t="shared" si="3"/>
        <v>2.6536500000000003</v>
      </c>
      <c r="H29" s="81">
        <f t="shared" si="1"/>
        <v>14.903075309999998</v>
      </c>
      <c r="I29" s="82">
        <f t="shared" si="0"/>
        <v>14.903075309999998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H15*C30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H15*C31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H15*C32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H15*C33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H15*C34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09" t="s">
        <v>40</v>
      </c>
      <c r="G35" s="110"/>
      <c r="H35" s="111"/>
      <c r="I35" s="115">
        <f>SUM(I23:I34)</f>
        <v>28.619616134999998</v>
      </c>
      <c r="J35" s="50"/>
      <c r="K35" s="110"/>
      <c r="L35" s="110"/>
      <c r="M35" s="110"/>
      <c r="N35" s="117"/>
      <c r="O35" s="29"/>
    </row>
    <row r="36" spans="1:16" ht="15.75" thickBot="1" x14ac:dyDescent="0.3">
      <c r="A36" s="29"/>
      <c r="B36" s="39"/>
      <c r="C36" s="39"/>
      <c r="D36" s="39"/>
      <c r="E36" s="39"/>
      <c r="F36" s="112"/>
      <c r="G36" s="113"/>
      <c r="H36" s="114"/>
      <c r="I36" s="116"/>
      <c r="J36" s="50"/>
      <c r="K36" s="110"/>
      <c r="L36" s="110"/>
      <c r="M36" s="110"/>
      <c r="N36" s="117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91"/>
      <c r="B39" s="179" t="s">
        <v>105</v>
      </c>
      <c r="C39" s="179"/>
      <c r="D39" s="179"/>
      <c r="E39" s="178" t="str">
        <f>E11</f>
        <v>2018</v>
      </c>
      <c r="F39" s="181" t="s">
        <v>106</v>
      </c>
      <c r="G39" s="179" t="s">
        <v>107</v>
      </c>
      <c r="H39" s="179"/>
      <c r="I39" s="190">
        <f>I35</f>
        <v>28.619616134999998</v>
      </c>
      <c r="J39" s="177" t="s">
        <v>68</v>
      </c>
      <c r="K39" s="177"/>
      <c r="L39" s="177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18">
        <f ca="1">TODAY()</f>
        <v>45662</v>
      </c>
      <c r="L43" s="118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08" t="s">
        <v>49</v>
      </c>
      <c r="L44" s="10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50</v>
      </c>
      <c r="L45" s="108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I21:I22"/>
    <mergeCell ref="K45:L45"/>
    <mergeCell ref="F35:H36"/>
    <mergeCell ref="I35:I36"/>
    <mergeCell ref="K35:M36"/>
    <mergeCell ref="N35:N36"/>
    <mergeCell ref="K43:L43"/>
    <mergeCell ref="K44:L44"/>
    <mergeCell ref="B39:D39"/>
    <mergeCell ref="G39:H39"/>
    <mergeCell ref="J39:L39"/>
  </mergeCells>
  <conditionalFormatting sqref="E14 I2:I5">
    <cfRule type="cellIs" dxfId="4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3"/>
  <sheetViews>
    <sheetView topLeftCell="A39" zoomScaleNormal="100" workbookViewId="0">
      <selection activeCell="D59" sqref="D59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1.8554687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8.1406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141" t="s">
        <v>54</v>
      </c>
      <c r="G3" s="141"/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43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45" t="s">
        <v>41</v>
      </c>
      <c r="F10" s="145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79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9.6058000000000004E-2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0.10270600000000001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4">
        <f>E12*B15</f>
        <v>13.448120000000001</v>
      </c>
      <c r="D15" s="126" t="s">
        <v>12</v>
      </c>
      <c r="E15" s="126"/>
      <c r="F15" s="23"/>
      <c r="G15" s="24">
        <v>140</v>
      </c>
      <c r="H15" s="9">
        <f>J12*G15</f>
        <v>14.37884</v>
      </c>
      <c r="I15" s="127" t="s">
        <v>12</v>
      </c>
      <c r="J15" s="128"/>
      <c r="K15" s="23"/>
      <c r="L15" s="22"/>
      <c r="M15" s="22"/>
      <c r="N15" s="22"/>
      <c r="O15" s="29"/>
    </row>
    <row r="16" spans="1:15" x14ac:dyDescent="0.25">
      <c r="A16" s="29"/>
      <c r="B16" s="68"/>
      <c r="C16" s="96">
        <f>C15+C15*0.25</f>
        <v>16.81015</v>
      </c>
      <c r="D16" s="183" t="s">
        <v>55</v>
      </c>
      <c r="E16" s="183"/>
      <c r="F16" s="23"/>
      <c r="G16" s="68"/>
      <c r="H16" s="103">
        <f>H15+H15*0.25</f>
        <v>17.973549999999999</v>
      </c>
      <c r="I16" s="183" t="s">
        <v>55</v>
      </c>
      <c r="J16" s="183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17.986860499999999</v>
      </c>
      <c r="D17" s="126" t="s">
        <v>14</v>
      </c>
      <c r="E17" s="126"/>
      <c r="F17" s="23"/>
      <c r="G17" s="25"/>
      <c r="H17" s="9">
        <f>H16+(H16*7/100)</f>
        <v>19.2316985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20.172180000000001</v>
      </c>
      <c r="D18" s="129" t="s">
        <v>15</v>
      </c>
      <c r="E18" s="129"/>
      <c r="F18" s="27"/>
      <c r="G18" s="26"/>
      <c r="H18" s="10">
        <f>H16+(H16*20/100)</f>
        <v>21.568259999999999</v>
      </c>
      <c r="I18" s="130" t="s">
        <v>15</v>
      </c>
      <c r="J18" s="131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32" t="s">
        <v>56</v>
      </c>
      <c r="E22" s="132"/>
      <c r="F22" s="132"/>
      <c r="G22" s="132"/>
      <c r="H22" s="132"/>
      <c r="I22" s="147" t="s">
        <v>57</v>
      </c>
      <c r="J22" s="47"/>
      <c r="K22" s="47"/>
      <c r="L22" s="47"/>
      <c r="M22" s="47"/>
      <c r="N22" s="119"/>
      <c r="O22" s="29"/>
    </row>
    <row r="23" spans="1:15" ht="23.25" thickBot="1" x14ac:dyDescent="0.3">
      <c r="A23" s="29"/>
      <c r="B23" s="71" t="str">
        <f>E11</f>
        <v>2017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148"/>
      <c r="J23" s="37"/>
      <c r="K23" s="37"/>
      <c r="L23" s="37"/>
      <c r="M23" s="37"/>
      <c r="N23" s="119"/>
      <c r="O23" s="29"/>
    </row>
    <row r="24" spans="1:15" ht="15.75" thickTop="1" x14ac:dyDescent="0.25">
      <c r="A24" s="29"/>
      <c r="B24" s="77" t="s">
        <v>23</v>
      </c>
      <c r="C24" s="78">
        <v>1</v>
      </c>
      <c r="D24" s="104">
        <f>C16*C24</f>
        <v>16.81015</v>
      </c>
      <c r="E24" s="79">
        <f>D24*7.59/1000</f>
        <v>0.1275890385</v>
      </c>
      <c r="F24" s="80">
        <v>15</v>
      </c>
      <c r="G24" s="81">
        <f>D24*F24/100</f>
        <v>2.5215225000000001</v>
      </c>
      <c r="H24" s="81">
        <f>D24-(G24+E24)</f>
        <v>14.1610384615</v>
      </c>
      <c r="I24" s="82">
        <f t="shared" ref="I24:I34" si="0">H24</f>
        <v>14.1610384615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38">
        <f>D25*F25/100</f>
        <v>0</v>
      </c>
      <c r="H25" s="38">
        <f t="shared" ref="H25:H35" si="1">D25-(G25+E25)</f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0</v>
      </c>
      <c r="D26" s="51">
        <f>C16*C26</f>
        <v>0</v>
      </c>
      <c r="E26" s="51">
        <f t="shared" ref="E26:E35" si="2">D26*7.59/1000</f>
        <v>0</v>
      </c>
      <c r="F26" s="55">
        <v>15</v>
      </c>
      <c r="G26" s="38">
        <f t="shared" ref="G26:G35" si="3">D26*F26/100</f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38">
        <f t="shared" si="3"/>
        <v>0</v>
      </c>
      <c r="H28" s="38">
        <f t="shared" si="1"/>
        <v>0</v>
      </c>
      <c r="I28" s="84">
        <f t="shared" si="0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9">
        <f t="shared" si="3"/>
        <v>0</v>
      </c>
      <c r="H29" s="89">
        <f t="shared" si="1"/>
        <v>0</v>
      </c>
      <c r="I29" s="90">
        <f t="shared" si="0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17.973549999999999</v>
      </c>
      <c r="E30" s="79">
        <f t="shared" si="2"/>
        <v>0.13641924449999998</v>
      </c>
      <c r="F30" s="80">
        <v>15</v>
      </c>
      <c r="G30" s="81">
        <f t="shared" si="3"/>
        <v>2.6960324999999998</v>
      </c>
      <c r="H30" s="81">
        <f t="shared" si="1"/>
        <v>15.141098255499999</v>
      </c>
      <c r="I30" s="82">
        <f t="shared" si="0"/>
        <v>15.141098255499999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38">
        <f t="shared" si="3"/>
        <v>0</v>
      </c>
      <c r="H34" s="38">
        <f t="shared" si="1"/>
        <v>0</v>
      </c>
      <c r="I34" s="84">
        <f t="shared" si="0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9">
        <f t="shared" si="3"/>
        <v>0</v>
      </c>
      <c r="H35" s="89">
        <f t="shared" si="1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09" t="s">
        <v>58</v>
      </c>
      <c r="G36" s="110"/>
      <c r="H36" s="111"/>
      <c r="I36" s="115">
        <f>SUM(I24:I35)</f>
        <v>29.302136717</v>
      </c>
      <c r="J36" s="50"/>
      <c r="K36" s="110"/>
      <c r="L36" s="110"/>
      <c r="M36" s="110"/>
      <c r="N36" s="117"/>
      <c r="O36" s="29"/>
    </row>
    <row r="37" spans="1:16" ht="15.75" thickBot="1" x14ac:dyDescent="0.3">
      <c r="A37" s="29"/>
      <c r="B37" s="39"/>
      <c r="C37" s="39"/>
      <c r="D37" s="39"/>
      <c r="E37" s="39"/>
      <c r="F37" s="112"/>
      <c r="G37" s="113"/>
      <c r="H37" s="114"/>
      <c r="I37" s="116"/>
      <c r="J37" s="50"/>
      <c r="K37" s="110"/>
      <c r="L37" s="110"/>
      <c r="M37" s="110"/>
      <c r="N37" s="117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80"/>
      <c r="B40" s="179" t="s">
        <v>105</v>
      </c>
      <c r="C40" s="179"/>
      <c r="D40" s="179"/>
      <c r="E40" s="178" t="str">
        <f>E11</f>
        <v>2017</v>
      </c>
      <c r="F40" s="181" t="s">
        <v>106</v>
      </c>
      <c r="G40" s="179" t="s">
        <v>107</v>
      </c>
      <c r="H40" s="179"/>
      <c r="I40" s="190">
        <f>I36</f>
        <v>29.302136717</v>
      </c>
      <c r="J40" s="177" t="s">
        <v>68</v>
      </c>
      <c r="K40" s="177"/>
      <c r="L40" s="177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 t="s">
        <v>35</v>
      </c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18">
        <f ca="1">TODAY()</f>
        <v>45662</v>
      </c>
      <c r="L44" s="11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59</v>
      </c>
      <c r="L45" s="108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08" t="s">
        <v>6</v>
      </c>
      <c r="L46" s="108"/>
      <c r="M46" s="15"/>
      <c r="N46" s="13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7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  <mergeCell ref="B40:D40"/>
    <mergeCell ref="G40:H40"/>
    <mergeCell ref="J40:L40"/>
  </mergeCells>
  <conditionalFormatting sqref="E14 I2:I5">
    <cfRule type="cellIs" dxfId="3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8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2:P54"/>
  <sheetViews>
    <sheetView topLeftCell="A41" zoomScaleNormal="100" workbookViewId="0">
      <selection activeCell="B40" sqref="B40:L40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425781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8.1406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141" t="s">
        <v>60</v>
      </c>
      <c r="G3" s="141"/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43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45" t="s">
        <v>41</v>
      </c>
      <c r="F10" s="145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78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8.8816999999999993E-2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9.3258999999999995E-2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4">
        <f>E12*B15</f>
        <v>13.32255</v>
      </c>
      <c r="D15" s="126" t="s">
        <v>61</v>
      </c>
      <c r="E15" s="126"/>
      <c r="F15" s="23"/>
      <c r="G15" s="24">
        <v>150</v>
      </c>
      <c r="H15" s="9">
        <f>J12*G15</f>
        <v>13.988849999999999</v>
      </c>
      <c r="I15" s="126" t="s">
        <v>61</v>
      </c>
      <c r="J15" s="126"/>
      <c r="K15" s="23"/>
      <c r="L15" s="22"/>
      <c r="M15" s="22"/>
      <c r="N15" s="22"/>
      <c r="O15" s="29"/>
    </row>
    <row r="16" spans="1:15" x14ac:dyDescent="0.25">
      <c r="A16" s="29"/>
      <c r="B16" s="68"/>
      <c r="C16" s="96">
        <f>C15+C15*0.25</f>
        <v>16.653187500000001</v>
      </c>
      <c r="D16" s="183" t="s">
        <v>62</v>
      </c>
      <c r="E16" s="183"/>
      <c r="F16" s="23"/>
      <c r="G16" s="68"/>
      <c r="H16" s="103">
        <f>H15+H15*0.25</f>
        <v>17.486062499999999</v>
      </c>
      <c r="I16" s="183" t="s">
        <v>62</v>
      </c>
      <c r="J16" s="183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17.818910625000001</v>
      </c>
      <c r="D17" s="126" t="s">
        <v>14</v>
      </c>
      <c r="E17" s="126"/>
      <c r="F17" s="23"/>
      <c r="G17" s="25"/>
      <c r="H17" s="9">
        <f>H16+(H16*7/100)</f>
        <v>18.710086874999998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19.983825000000003</v>
      </c>
      <c r="D18" s="129" t="s">
        <v>15</v>
      </c>
      <c r="E18" s="129"/>
      <c r="F18" s="27"/>
      <c r="G18" s="26"/>
      <c r="H18" s="10">
        <f>H16+(H16*20/100)</f>
        <v>20.983274999999999</v>
      </c>
      <c r="I18" s="130" t="s">
        <v>15</v>
      </c>
      <c r="J18" s="131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32" t="s">
        <v>56</v>
      </c>
      <c r="E22" s="132"/>
      <c r="F22" s="132"/>
      <c r="G22" s="132"/>
      <c r="H22" s="132"/>
      <c r="I22" s="147" t="s">
        <v>57</v>
      </c>
      <c r="J22" s="47"/>
      <c r="K22" s="47"/>
      <c r="L22" s="47"/>
      <c r="M22" s="47"/>
      <c r="N22" s="119"/>
      <c r="O22" s="29"/>
    </row>
    <row r="23" spans="1:15" ht="23.25" thickBot="1" x14ac:dyDescent="0.3">
      <c r="A23" s="29"/>
      <c r="B23" s="71" t="str">
        <f>E11</f>
        <v>2016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148"/>
      <c r="J23" s="37"/>
      <c r="K23" s="37"/>
      <c r="L23" s="37"/>
      <c r="M23" s="37"/>
      <c r="N23" s="119"/>
      <c r="O23" s="29"/>
    </row>
    <row r="24" spans="1:15" ht="15.75" thickTop="1" x14ac:dyDescent="0.25">
      <c r="A24" s="29"/>
      <c r="B24" s="77" t="s">
        <v>23</v>
      </c>
      <c r="C24" s="78">
        <v>1</v>
      </c>
      <c r="D24" s="104">
        <f>C16*C24</f>
        <v>16.653187500000001</v>
      </c>
      <c r="E24" s="79">
        <f>D24*7.59/1000</f>
        <v>0.12639769312500002</v>
      </c>
      <c r="F24" s="80">
        <v>15</v>
      </c>
      <c r="G24" s="81">
        <f>D24*F24/100</f>
        <v>2.4979781250000004</v>
      </c>
      <c r="H24" s="81">
        <f>D24-(G24+E24)</f>
        <v>14.028811681875002</v>
      </c>
      <c r="I24" s="82">
        <f t="shared" ref="I24:I34" si="0">H24</f>
        <v>14.028811681875002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38">
        <f>D25*F25/100</f>
        <v>0</v>
      </c>
      <c r="H25" s="38">
        <f t="shared" ref="H25:H35" si="1">D25-(G25+E25)</f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0</v>
      </c>
      <c r="D26" s="51">
        <f>C16*C26</f>
        <v>0</v>
      </c>
      <c r="E26" s="51">
        <f t="shared" ref="E26:E35" si="2">D26*7.59/1000</f>
        <v>0</v>
      </c>
      <c r="F26" s="55">
        <v>15</v>
      </c>
      <c r="G26" s="38">
        <f t="shared" ref="G26:G35" si="3">D26*F26/100</f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38">
        <f t="shared" si="3"/>
        <v>0</v>
      </c>
      <c r="H28" s="38">
        <f t="shared" si="1"/>
        <v>0</v>
      </c>
      <c r="I28" s="84">
        <f t="shared" si="0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9">
        <f t="shared" si="3"/>
        <v>0</v>
      </c>
      <c r="H29" s="89">
        <f t="shared" si="1"/>
        <v>0</v>
      </c>
      <c r="I29" s="90">
        <f t="shared" si="0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17.486062499999999</v>
      </c>
      <c r="E30" s="79">
        <f t="shared" si="2"/>
        <v>0.13271921437499998</v>
      </c>
      <c r="F30" s="80">
        <v>15</v>
      </c>
      <c r="G30" s="81">
        <f t="shared" si="3"/>
        <v>2.6229093749999999</v>
      </c>
      <c r="H30" s="81">
        <f t="shared" si="1"/>
        <v>14.730433910624999</v>
      </c>
      <c r="I30" s="82">
        <f t="shared" si="0"/>
        <v>14.730433910624999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38">
        <f t="shared" si="3"/>
        <v>0</v>
      </c>
      <c r="H34" s="38">
        <f t="shared" si="1"/>
        <v>0</v>
      </c>
      <c r="I34" s="84">
        <f t="shared" si="0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9">
        <f t="shared" si="3"/>
        <v>0</v>
      </c>
      <c r="H35" s="89">
        <f t="shared" si="1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09" t="s">
        <v>58</v>
      </c>
      <c r="G36" s="110"/>
      <c r="H36" s="111"/>
      <c r="I36" s="115">
        <f>SUM(I24:I35)</f>
        <v>28.759245592500001</v>
      </c>
      <c r="J36" s="50"/>
      <c r="K36" s="110"/>
      <c r="L36" s="110"/>
      <c r="M36" s="110"/>
      <c r="N36" s="117"/>
      <c r="O36" s="29"/>
    </row>
    <row r="37" spans="1:16" ht="15.75" thickBot="1" x14ac:dyDescent="0.3">
      <c r="A37" s="29"/>
      <c r="B37" s="39"/>
      <c r="C37" s="39"/>
      <c r="D37" s="39"/>
      <c r="E37" s="39"/>
      <c r="F37" s="112"/>
      <c r="G37" s="113"/>
      <c r="H37" s="114"/>
      <c r="I37" s="116"/>
      <c r="J37" s="50"/>
      <c r="K37" s="110"/>
      <c r="L37" s="110"/>
      <c r="M37" s="110"/>
      <c r="N37" s="117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91"/>
      <c r="B40" s="179" t="s">
        <v>105</v>
      </c>
      <c r="C40" s="179"/>
      <c r="D40" s="179"/>
      <c r="E40" s="178" t="str">
        <f>E11</f>
        <v>2016</v>
      </c>
      <c r="F40" s="181" t="s">
        <v>106</v>
      </c>
      <c r="G40" s="179" t="s">
        <v>107</v>
      </c>
      <c r="H40" s="179"/>
      <c r="I40" s="190">
        <f>I36</f>
        <v>28.759245592500001</v>
      </c>
      <c r="J40" s="177" t="s">
        <v>68</v>
      </c>
      <c r="K40" s="177"/>
      <c r="L40" s="177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 t="s">
        <v>35</v>
      </c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18">
        <f ca="1">TODAY()</f>
        <v>45662</v>
      </c>
      <c r="L44" s="11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59</v>
      </c>
      <c r="L45" s="108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08" t="s">
        <v>6</v>
      </c>
      <c r="L46" s="108"/>
      <c r="M46" s="15"/>
      <c r="N46" s="13"/>
      <c r="O46" s="29"/>
    </row>
    <row r="47" spans="1:16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41"/>
      <c r="L47" s="41"/>
      <c r="M47" s="33"/>
      <c r="N47" s="29"/>
      <c r="O47" s="29"/>
    </row>
    <row r="48" spans="1:16" x14ac:dyDescent="0.25">
      <c r="A48" s="40" t="s">
        <v>36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38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  <row r="54" spans="1:16" x14ac:dyDescent="0.25">
      <c r="A54" s="40" t="s">
        <v>67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6"/>
      <c r="O54" s="36"/>
      <c r="P54" s="36"/>
    </row>
  </sheetData>
  <sheetProtection formatCells="0" formatColumns="0" formatRows="0"/>
  <mergeCells count="37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  <mergeCell ref="B40:D40"/>
    <mergeCell ref="G40:H40"/>
    <mergeCell ref="J40:L40"/>
  </mergeCells>
  <conditionalFormatting sqref="E14 I2:I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4"/>
  <sheetViews>
    <sheetView topLeftCell="A34" zoomScaleNormal="100" workbookViewId="0">
      <selection activeCell="M45" sqref="M45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140625" style="28" customWidth="1"/>
    <col min="4" max="4" width="7.28515625" style="28" customWidth="1"/>
    <col min="5" max="5" width="11.14062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11.710937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41" t="s">
        <v>53</v>
      </c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49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45" t="s">
        <v>41</v>
      </c>
      <c r="F10" s="145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72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5.7383000000000003E-2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5.9444999999999998E-2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101">
        <f>E12*B15</f>
        <v>8.0336200000000009</v>
      </c>
      <c r="D15" s="126" t="s">
        <v>12</v>
      </c>
      <c r="E15" s="126"/>
      <c r="F15" s="23"/>
      <c r="G15" s="24">
        <v>140</v>
      </c>
      <c r="H15" s="9">
        <f>J12*G15</f>
        <v>8.3223000000000003</v>
      </c>
      <c r="I15" s="127" t="s">
        <v>12</v>
      </c>
      <c r="J15" s="128"/>
      <c r="K15" s="23"/>
      <c r="L15" s="22"/>
      <c r="M15" s="22"/>
      <c r="N15" s="22"/>
      <c r="O15" s="29"/>
    </row>
    <row r="16" spans="1:15" x14ac:dyDescent="0.25">
      <c r="A16" s="29"/>
      <c r="B16" s="24"/>
      <c r="C16" s="96">
        <f>C15*2</f>
        <v>16.067240000000002</v>
      </c>
      <c r="D16" s="183" t="s">
        <v>70</v>
      </c>
      <c r="E16" s="183"/>
      <c r="F16" s="23"/>
      <c r="G16" s="24"/>
      <c r="H16" s="103">
        <f>H15*2</f>
        <v>16.644600000000001</v>
      </c>
      <c r="I16" s="183" t="s">
        <v>70</v>
      </c>
      <c r="J16" s="183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17.191946800000004</v>
      </c>
      <c r="D17" s="126" t="s">
        <v>14</v>
      </c>
      <c r="E17" s="126"/>
      <c r="F17" s="23"/>
      <c r="G17" s="25"/>
      <c r="H17" s="9">
        <f>H16+(H16*7/100)</f>
        <v>17.809722000000001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19.280688000000001</v>
      </c>
      <c r="D18" s="129" t="s">
        <v>15</v>
      </c>
      <c r="E18" s="129"/>
      <c r="F18" s="27"/>
      <c r="G18" s="26"/>
      <c r="H18" s="10">
        <f>H16+(H16*20/100)</f>
        <v>19.973520000000001</v>
      </c>
      <c r="I18" s="130" t="s">
        <v>15</v>
      </c>
      <c r="J18" s="131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32" t="s">
        <v>16</v>
      </c>
      <c r="E22" s="132"/>
      <c r="F22" s="132"/>
      <c r="G22" s="132"/>
      <c r="H22" s="132"/>
      <c r="I22" s="133" t="s">
        <v>39</v>
      </c>
      <c r="J22" s="47"/>
      <c r="K22" s="47"/>
      <c r="L22" s="47"/>
      <c r="M22" s="47"/>
      <c r="N22" s="119"/>
      <c r="O22" s="29"/>
    </row>
    <row r="23" spans="1:15" ht="23.25" thickBot="1" x14ac:dyDescent="0.3">
      <c r="A23" s="29"/>
      <c r="B23" s="71" t="str">
        <f>E11</f>
        <v>2010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134"/>
      <c r="J23" s="37"/>
      <c r="K23" s="37"/>
      <c r="L23" s="37"/>
      <c r="M23" s="37"/>
      <c r="N23" s="119"/>
      <c r="O23" s="29"/>
    </row>
    <row r="24" spans="1:15" ht="15.75" thickTop="1" x14ac:dyDescent="0.25">
      <c r="A24" s="29"/>
      <c r="B24" s="77" t="s">
        <v>23</v>
      </c>
      <c r="C24" s="78">
        <v>0</v>
      </c>
      <c r="D24" s="79">
        <f>C16*C24</f>
        <v>0</v>
      </c>
      <c r="E24" s="79">
        <f>D24*7.59/1000</f>
        <v>0</v>
      </c>
      <c r="F24" s="80">
        <v>15</v>
      </c>
      <c r="G24" s="79">
        <f>D24*F24/100</f>
        <v>0</v>
      </c>
      <c r="H24" s="81">
        <f t="shared" ref="H24:H35" si="0">(D24-(G24+E24))</f>
        <v>0</v>
      </c>
      <c r="I24" s="82">
        <f t="shared" ref="I24:I34" si="1">H24</f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51">
        <f>D25*F25/100</f>
        <v>0</v>
      </c>
      <c r="H25" s="38">
        <f t="shared" si="0"/>
        <v>0</v>
      </c>
      <c r="I25" s="84">
        <f t="shared" si="1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1</v>
      </c>
      <c r="D26" s="97">
        <f>C16*C26</f>
        <v>16.067240000000002</v>
      </c>
      <c r="E26" s="51">
        <f t="shared" ref="E26:E35" si="2">D26*7.59/1000</f>
        <v>0.12195035160000001</v>
      </c>
      <c r="F26" s="55">
        <v>15</v>
      </c>
      <c r="G26" s="51">
        <f t="shared" ref="G26:G35" si="3">D26*F26/100</f>
        <v>2.4100860000000002</v>
      </c>
      <c r="H26" s="102">
        <f t="shared" si="0"/>
        <v>13.535203648400001</v>
      </c>
      <c r="I26" s="84">
        <f t="shared" si="1"/>
        <v>13.535203648400001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51">
        <f t="shared" si="3"/>
        <v>0</v>
      </c>
      <c r="H27" s="38">
        <f t="shared" si="0"/>
        <v>0</v>
      </c>
      <c r="I27" s="84">
        <f t="shared" si="1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51">
        <f t="shared" si="3"/>
        <v>0</v>
      </c>
      <c r="H28" s="38">
        <f t="shared" si="0"/>
        <v>0</v>
      </c>
      <c r="I28" s="84">
        <f t="shared" si="1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7">
        <f t="shared" si="3"/>
        <v>0</v>
      </c>
      <c r="H29" s="89">
        <f t="shared" si="0"/>
        <v>0</v>
      </c>
      <c r="I29" s="90">
        <f t="shared" si="1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16.644600000000001</v>
      </c>
      <c r="E30" s="79">
        <f t="shared" si="2"/>
        <v>0.12633251400000001</v>
      </c>
      <c r="F30" s="80">
        <v>15</v>
      </c>
      <c r="G30" s="79">
        <f t="shared" si="3"/>
        <v>2.4966900000000001</v>
      </c>
      <c r="H30" s="81">
        <f t="shared" si="0"/>
        <v>14.021577486</v>
      </c>
      <c r="I30" s="82">
        <f t="shared" si="1"/>
        <v>14.021577486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51">
        <f t="shared" si="3"/>
        <v>0</v>
      </c>
      <c r="H31" s="38">
        <f t="shared" si="0"/>
        <v>0</v>
      </c>
      <c r="I31" s="84">
        <f t="shared" si="1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51">
        <f t="shared" si="3"/>
        <v>0</v>
      </c>
      <c r="H32" s="38">
        <f t="shared" si="0"/>
        <v>0</v>
      </c>
      <c r="I32" s="84">
        <f t="shared" si="1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51">
        <f t="shared" si="3"/>
        <v>0</v>
      </c>
      <c r="H33" s="38">
        <f t="shared" si="0"/>
        <v>0</v>
      </c>
      <c r="I33" s="84">
        <f t="shared" si="1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51">
        <f t="shared" si="3"/>
        <v>0</v>
      </c>
      <c r="H34" s="38">
        <f t="shared" si="0"/>
        <v>0</v>
      </c>
      <c r="I34" s="84">
        <f t="shared" si="1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7">
        <f t="shared" si="3"/>
        <v>0</v>
      </c>
      <c r="H35" s="89">
        <f t="shared" si="0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09" t="s">
        <v>40</v>
      </c>
      <c r="G36" s="110"/>
      <c r="H36" s="111"/>
      <c r="I36" s="115">
        <f>SUM(I24:I35)</f>
        <v>27.556781134400001</v>
      </c>
      <c r="J36" s="50"/>
      <c r="K36" s="110"/>
      <c r="L36" s="110"/>
      <c r="M36" s="110"/>
      <c r="N36" s="117"/>
      <c r="O36" s="29"/>
    </row>
    <row r="37" spans="1:16" ht="15.75" thickBot="1" x14ac:dyDescent="0.3">
      <c r="A37" s="29"/>
      <c r="B37" s="39"/>
      <c r="C37" s="39"/>
      <c r="D37" s="39"/>
      <c r="E37" s="39"/>
      <c r="F37" s="112"/>
      <c r="G37" s="113"/>
      <c r="H37" s="114"/>
      <c r="I37" s="116"/>
      <c r="J37" s="50"/>
      <c r="K37" s="110"/>
      <c r="L37" s="110"/>
      <c r="M37" s="110"/>
      <c r="N37" s="117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91"/>
      <c r="B40" s="179" t="s">
        <v>105</v>
      </c>
      <c r="C40" s="179"/>
      <c r="D40" s="179"/>
      <c r="E40" s="178" t="str">
        <f>E11</f>
        <v>2010</v>
      </c>
      <c r="F40" s="181" t="s">
        <v>106</v>
      </c>
      <c r="G40" s="179" t="s">
        <v>107</v>
      </c>
      <c r="H40" s="179"/>
      <c r="I40" s="190">
        <f>I36</f>
        <v>27.556781134400001</v>
      </c>
      <c r="J40" s="177" t="s">
        <v>68</v>
      </c>
      <c r="K40" s="177"/>
      <c r="L40" s="177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 t="s">
        <v>35</v>
      </c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92">
        <f ca="1">TODAY()</f>
        <v>45662</v>
      </c>
      <c r="K44" s="118"/>
      <c r="L44" s="11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81" t="s">
        <v>52</v>
      </c>
      <c r="K45" s="108"/>
      <c r="L45" s="108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81" t="s">
        <v>6</v>
      </c>
      <c r="K46" s="108"/>
      <c r="L46" s="108"/>
      <c r="M46" s="15"/>
      <c r="N46" s="13"/>
      <c r="O46" s="29"/>
    </row>
    <row r="47" spans="1:16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41"/>
      <c r="L47" s="41"/>
      <c r="M47" s="33"/>
      <c r="N47" s="29"/>
      <c r="O47" s="29"/>
    </row>
    <row r="48" spans="1:16" x14ac:dyDescent="0.25">
      <c r="A48" s="40" t="s">
        <v>36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38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  <row r="54" spans="1:16" x14ac:dyDescent="0.25">
      <c r="A54" s="40" t="s">
        <v>67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6"/>
      <c r="O54" s="36"/>
      <c r="P54" s="36"/>
    </row>
  </sheetData>
  <sheetProtection formatCells="0" formatColumns="0" formatRows="0"/>
  <mergeCells count="37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2:N23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2:H22"/>
    <mergeCell ref="I22:I23"/>
    <mergeCell ref="K46:L46"/>
    <mergeCell ref="F36:H37"/>
    <mergeCell ref="I36:I37"/>
    <mergeCell ref="K36:M37"/>
    <mergeCell ref="N36:N37"/>
    <mergeCell ref="K44:L44"/>
    <mergeCell ref="K45:L45"/>
    <mergeCell ref="B40:D40"/>
    <mergeCell ref="G40:H40"/>
    <mergeCell ref="J40:L40"/>
  </mergeCells>
  <conditionalFormatting sqref="E14 I2:I5">
    <cfRule type="cellIs" dxfId="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2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P52"/>
  <sheetViews>
    <sheetView topLeftCell="A34" zoomScaleNormal="100" workbookViewId="0">
      <selection activeCell="L25" sqref="L25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0.7109375" style="28" customWidth="1"/>
    <col min="4" max="4" width="7.28515625" style="28" customWidth="1"/>
    <col min="5" max="5" width="9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9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41" t="s">
        <v>51</v>
      </c>
      <c r="H3" s="141"/>
      <c r="I3" s="141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40" t="s">
        <v>1</v>
      </c>
      <c r="D4" s="140"/>
      <c r="E4" s="140"/>
      <c r="F4" s="140"/>
      <c r="G4" s="140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40"/>
      <c r="D5" s="140"/>
      <c r="E5" s="140"/>
      <c r="F5" s="140"/>
      <c r="G5" s="140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35" t="s">
        <v>69</v>
      </c>
      <c r="F6" s="135"/>
      <c r="G6" s="135"/>
      <c r="H6" s="135"/>
      <c r="I6" s="135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36" t="s">
        <v>3</v>
      </c>
      <c r="D7" s="136"/>
      <c r="E7" s="135">
        <v>1111111</v>
      </c>
      <c r="F7" s="135"/>
      <c r="G7" s="135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36" t="s">
        <v>4</v>
      </c>
      <c r="D8" s="136"/>
      <c r="E8" s="135" t="s">
        <v>49</v>
      </c>
      <c r="F8" s="135"/>
      <c r="G8" s="135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35" t="s">
        <v>42</v>
      </c>
      <c r="F9" s="135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36" t="s">
        <v>7</v>
      </c>
      <c r="D10" s="136"/>
      <c r="E10" s="145" t="s">
        <v>41</v>
      </c>
      <c r="F10" s="145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38" t="s">
        <v>8</v>
      </c>
      <c r="C11" s="139"/>
      <c r="D11" s="139"/>
      <c r="E11" s="165" t="s">
        <v>75</v>
      </c>
      <c r="F11" s="165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1" t="str">
        <f>katsayi!B1</f>
        <v>OCAK AYI KATSAYISI</v>
      </c>
      <c r="C12" s="144"/>
      <c r="D12" s="144"/>
      <c r="E12" s="122">
        <f>IF($E$11="","",VLOOKUP($E$11,katsayi!$B$2:$E$320,2,FALSE))</f>
        <v>7.3837E-2</v>
      </c>
      <c r="F12" s="123"/>
      <c r="G12" s="142" t="str">
        <f>katsayi!D1</f>
        <v>TEMMUZ AYI KATSAYISI</v>
      </c>
      <c r="H12" s="143"/>
      <c r="I12" s="143"/>
      <c r="J12" s="122">
        <f>IF($E$11="","",VLOOKUP($E$11,katsayi!$B$2:$E$320,4,FALSE))</f>
        <v>7.6790999999999998E-2</v>
      </c>
      <c r="K12" s="123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24" t="s">
        <v>11</v>
      </c>
      <c r="E14" s="125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4">
        <f>E12*B15</f>
        <v>11.07555</v>
      </c>
      <c r="D15" s="126" t="s">
        <v>61</v>
      </c>
      <c r="E15" s="126"/>
      <c r="F15" s="23"/>
      <c r="G15" s="24">
        <v>150</v>
      </c>
      <c r="H15" s="9">
        <f>J12*G15</f>
        <v>11.518649999999999</v>
      </c>
      <c r="I15" s="126" t="s">
        <v>61</v>
      </c>
      <c r="J15" s="126"/>
      <c r="K15" s="23"/>
      <c r="L15" s="22"/>
      <c r="M15" s="22"/>
      <c r="N15" s="22"/>
      <c r="O15" s="29"/>
    </row>
    <row r="16" spans="1:15" x14ac:dyDescent="0.25">
      <c r="A16" s="29"/>
      <c r="B16" s="24"/>
      <c r="C16" s="96">
        <f>C15*2</f>
        <v>22.1511</v>
      </c>
      <c r="D16" s="183" t="s">
        <v>71</v>
      </c>
      <c r="E16" s="183"/>
      <c r="F16" s="23"/>
      <c r="G16" s="24"/>
      <c r="H16" s="103">
        <f>H15*2</f>
        <v>23.037299999999998</v>
      </c>
      <c r="I16" s="183" t="s">
        <v>71</v>
      </c>
      <c r="J16" s="183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23.701677</v>
      </c>
      <c r="D17" s="126" t="s">
        <v>14</v>
      </c>
      <c r="E17" s="126"/>
      <c r="F17" s="23"/>
      <c r="G17" s="25"/>
      <c r="H17" s="9">
        <f>H16+(H16*7/100)</f>
        <v>24.649910999999999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26.581319999999998</v>
      </c>
      <c r="D18" s="129" t="s">
        <v>15</v>
      </c>
      <c r="E18" s="129"/>
      <c r="F18" s="27"/>
      <c r="G18" s="26"/>
      <c r="H18" s="10">
        <f>H16+(H16*20/100)</f>
        <v>27.644759999999998</v>
      </c>
      <c r="I18" s="130" t="s">
        <v>15</v>
      </c>
      <c r="J18" s="131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32" t="s">
        <v>16</v>
      </c>
      <c r="E21" s="132"/>
      <c r="F21" s="132"/>
      <c r="G21" s="132"/>
      <c r="H21" s="132"/>
      <c r="I21" s="133" t="s">
        <v>39</v>
      </c>
      <c r="J21" s="47"/>
      <c r="K21" s="47"/>
      <c r="L21" s="47"/>
      <c r="M21" s="47"/>
      <c r="N21" s="119"/>
      <c r="O21" s="29"/>
    </row>
    <row r="22" spans="1:15" ht="23.25" thickBot="1" x14ac:dyDescent="0.3">
      <c r="A22" s="29"/>
      <c r="B22" s="71" t="str">
        <f>E11</f>
        <v>2013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34"/>
      <c r="J22" s="37"/>
      <c r="K22" s="37"/>
      <c r="L22" s="37"/>
      <c r="M22" s="37"/>
      <c r="N22" s="119"/>
      <c r="O22" s="29"/>
    </row>
    <row r="23" spans="1:15" ht="15.75" thickTop="1" x14ac:dyDescent="0.25">
      <c r="A23" s="29"/>
      <c r="B23" s="77" t="s">
        <v>23</v>
      </c>
      <c r="C23" s="78">
        <v>0</v>
      </c>
      <c r="D23" s="79">
        <f>C16*C23</f>
        <v>0</v>
      </c>
      <c r="E23" s="79">
        <f>D23*7.59/1000</f>
        <v>0</v>
      </c>
      <c r="F23" s="80">
        <v>15</v>
      </c>
      <c r="G23" s="79">
        <f>D23*F23/100</f>
        <v>0</v>
      </c>
      <c r="H23" s="81">
        <f t="shared" ref="H23:H34" si="0">(D23-(G23+E23))</f>
        <v>0</v>
      </c>
      <c r="I23" s="82">
        <f t="shared" ref="I23:I33" si="1">H23</f>
        <v>0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C16*C24</f>
        <v>0</v>
      </c>
      <c r="E24" s="51">
        <f>D24*7.59/1000</f>
        <v>0</v>
      </c>
      <c r="F24" s="55">
        <v>15</v>
      </c>
      <c r="G24" s="51">
        <f>D24*F24/100</f>
        <v>0</v>
      </c>
      <c r="H24" s="38">
        <f t="shared" si="0"/>
        <v>0</v>
      </c>
      <c r="I24" s="84">
        <f t="shared" si="1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1</v>
      </c>
      <c r="D25" s="97">
        <f>C16*C25</f>
        <v>22.1511</v>
      </c>
      <c r="E25" s="51">
        <f t="shared" ref="E25:E34" si="2">D25*7.59/1000</f>
        <v>0.16812684899999999</v>
      </c>
      <c r="F25" s="55">
        <v>15</v>
      </c>
      <c r="G25" s="51">
        <f t="shared" ref="G25:G34" si="3">D25*F25/100</f>
        <v>3.3226650000000002</v>
      </c>
      <c r="H25" s="102">
        <f t="shared" si="0"/>
        <v>18.660308150999999</v>
      </c>
      <c r="I25" s="84">
        <f t="shared" si="1"/>
        <v>18.660308150999999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C16*C26</f>
        <v>0</v>
      </c>
      <c r="E26" s="51">
        <f t="shared" si="2"/>
        <v>0</v>
      </c>
      <c r="F26" s="55">
        <v>15</v>
      </c>
      <c r="G26" s="51">
        <f t="shared" si="3"/>
        <v>0</v>
      </c>
      <c r="H26" s="38">
        <f t="shared" si="0"/>
        <v>0</v>
      </c>
      <c r="I26" s="84">
        <f t="shared" si="1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51">
        <f t="shared" si="3"/>
        <v>0</v>
      </c>
      <c r="H27" s="38">
        <f t="shared" si="0"/>
        <v>0</v>
      </c>
      <c r="I27" s="84">
        <f t="shared" si="1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C16*C28</f>
        <v>0</v>
      </c>
      <c r="E28" s="87">
        <f t="shared" si="2"/>
        <v>0</v>
      </c>
      <c r="F28" s="88">
        <v>15</v>
      </c>
      <c r="G28" s="87">
        <f t="shared" si="3"/>
        <v>0</v>
      </c>
      <c r="H28" s="89">
        <f t="shared" si="0"/>
        <v>0</v>
      </c>
      <c r="I28" s="90">
        <f t="shared" si="1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H16*C29</f>
        <v>23.037299999999998</v>
      </c>
      <c r="E29" s="79">
        <f t="shared" si="2"/>
        <v>0.17485310700000001</v>
      </c>
      <c r="F29" s="80">
        <v>15</v>
      </c>
      <c r="G29" s="79">
        <f t="shared" si="3"/>
        <v>3.4555949999999998</v>
      </c>
      <c r="H29" s="81">
        <f t="shared" si="0"/>
        <v>19.406851892999999</v>
      </c>
      <c r="I29" s="82">
        <f t="shared" si="1"/>
        <v>19.406851892999999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H16*C30</f>
        <v>0</v>
      </c>
      <c r="E30" s="51">
        <f t="shared" si="2"/>
        <v>0</v>
      </c>
      <c r="F30" s="55">
        <v>15</v>
      </c>
      <c r="G30" s="51">
        <f t="shared" si="3"/>
        <v>0</v>
      </c>
      <c r="H30" s="38">
        <f t="shared" si="0"/>
        <v>0</v>
      </c>
      <c r="I30" s="84">
        <f t="shared" si="1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51">
        <f t="shared" si="3"/>
        <v>0</v>
      </c>
      <c r="H31" s="38">
        <f t="shared" si="0"/>
        <v>0</v>
      </c>
      <c r="I31" s="84">
        <f t="shared" si="1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51">
        <f t="shared" si="3"/>
        <v>0</v>
      </c>
      <c r="H32" s="38">
        <f t="shared" si="0"/>
        <v>0</v>
      </c>
      <c r="I32" s="84">
        <f t="shared" si="1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51">
        <f t="shared" si="3"/>
        <v>0</v>
      </c>
      <c r="H33" s="38">
        <f t="shared" si="0"/>
        <v>0</v>
      </c>
      <c r="I33" s="84">
        <f t="shared" si="1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7">
        <f>H16*C34</f>
        <v>0</v>
      </c>
      <c r="E34" s="87">
        <f t="shared" si="2"/>
        <v>0</v>
      </c>
      <c r="F34" s="88">
        <v>20</v>
      </c>
      <c r="G34" s="87">
        <f t="shared" si="3"/>
        <v>0</v>
      </c>
      <c r="H34" s="89">
        <f t="shared" si="0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09" t="s">
        <v>40</v>
      </c>
      <c r="G35" s="110"/>
      <c r="H35" s="111"/>
      <c r="I35" s="115">
        <f>SUM(I23:I34)</f>
        <v>38.067160043999998</v>
      </c>
      <c r="J35" s="50"/>
      <c r="K35" s="110"/>
      <c r="L35" s="110"/>
      <c r="M35" s="110"/>
      <c r="N35" s="117"/>
      <c r="O35" s="29"/>
    </row>
    <row r="36" spans="1:16" ht="15.75" thickBot="1" x14ac:dyDescent="0.3">
      <c r="A36" s="29"/>
      <c r="B36" s="39"/>
      <c r="C36" s="39"/>
      <c r="D36" s="39"/>
      <c r="E36" s="39"/>
      <c r="F36" s="112"/>
      <c r="G36" s="113"/>
      <c r="H36" s="114"/>
      <c r="I36" s="116"/>
      <c r="J36" s="50"/>
      <c r="K36" s="110"/>
      <c r="L36" s="110"/>
      <c r="M36" s="110"/>
      <c r="N36" s="117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107"/>
      <c r="B38" s="107"/>
      <c r="C38" s="107"/>
      <c r="D38" s="107"/>
      <c r="E38" s="107"/>
      <c r="F38" s="107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91"/>
      <c r="B39" s="179" t="s">
        <v>105</v>
      </c>
      <c r="C39" s="179"/>
      <c r="D39" s="179"/>
      <c r="E39" s="178" t="str">
        <f>E11</f>
        <v>2013</v>
      </c>
      <c r="F39" s="181" t="s">
        <v>106</v>
      </c>
      <c r="G39" s="179" t="s">
        <v>107</v>
      </c>
      <c r="H39" s="179"/>
      <c r="I39" s="190">
        <f>I35</f>
        <v>38.067160043999998</v>
      </c>
      <c r="J39" s="177" t="s">
        <v>68</v>
      </c>
      <c r="K39" s="177"/>
      <c r="L39" s="177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18">
        <f ca="1">TODAY()</f>
        <v>45662</v>
      </c>
      <c r="L43" s="118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08" t="s">
        <v>52</v>
      </c>
      <c r="L44" s="108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8" t="s">
        <v>6</v>
      </c>
      <c r="L45" s="108"/>
      <c r="M45" s="15"/>
      <c r="N45" s="13"/>
      <c r="O45" s="29"/>
    </row>
    <row r="46" spans="1:16" x14ac:dyDescent="0.25">
      <c r="A46" s="40" t="s">
        <v>36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6"/>
      <c r="O46" s="36"/>
      <c r="P46" s="36"/>
    </row>
    <row r="47" spans="1:16" x14ac:dyDescent="0.25">
      <c r="A47" s="40" t="s">
        <v>37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64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</sheetData>
  <sheetProtection formatCells="0" formatColumns="0" formatRows="0"/>
  <mergeCells count="37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N21:N22"/>
    <mergeCell ref="G12:I12"/>
    <mergeCell ref="J12:K12"/>
    <mergeCell ref="D14:E14"/>
    <mergeCell ref="D15:E15"/>
    <mergeCell ref="I15:J15"/>
    <mergeCell ref="D16:E16"/>
    <mergeCell ref="I16:J16"/>
    <mergeCell ref="B12:D12"/>
    <mergeCell ref="E12:F12"/>
    <mergeCell ref="D17:E17"/>
    <mergeCell ref="D18:E18"/>
    <mergeCell ref="I18:J18"/>
    <mergeCell ref="D21:H21"/>
    <mergeCell ref="I21:I22"/>
    <mergeCell ref="K45:L45"/>
    <mergeCell ref="F35:H36"/>
    <mergeCell ref="I35:I36"/>
    <mergeCell ref="K35:M36"/>
    <mergeCell ref="N35:N36"/>
    <mergeCell ref="K43:L43"/>
    <mergeCell ref="K44:L44"/>
    <mergeCell ref="B39:D39"/>
    <mergeCell ref="G39:H39"/>
    <mergeCell ref="J39:L39"/>
  </mergeCells>
  <conditionalFormatting sqref="E14 I2:I5">
    <cfRule type="cellIs" dxfId="0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katsayi</vt:lpstr>
      <vt:lpstr>GÜNDÜZ</vt:lpstr>
      <vt:lpstr>GÜNDÜZ Y.LİSANS</vt:lpstr>
      <vt:lpstr>GÜNDÜZ DOKTORA</vt:lpstr>
      <vt:lpstr>GECE</vt:lpstr>
      <vt:lpstr>%25 ARTIRIMLI GÜNDÜZ</vt:lpstr>
      <vt:lpstr>%25 ARTIRIMLI GECE</vt:lpstr>
      <vt:lpstr>DYK HAFTAİÇİ</vt:lpstr>
      <vt:lpstr>DYK HAFTA SONU</vt:lpstr>
      <vt:lpstr>'%25 ARTIRIMLI GECE'!Yazdırma_Alanı</vt:lpstr>
      <vt:lpstr>'%25 ARTIRIMLI GÜNDÜZ'!Yazdırma_Alanı</vt:lpstr>
      <vt:lpstr>'DYK HAFTA SONU'!Yazdırma_Alanı</vt:lpstr>
      <vt:lpstr>'DYK HAFTAİÇİ'!Yazdırma_Alanı</vt:lpstr>
      <vt:lpstr>GECE!Yazdırma_Alanı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2025-01-05T20:36:26Z</dcterms:modified>
</cp:coreProperties>
</file>